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159766D7-4811-45CD-81F1-51A1B4084CF9}" xr6:coauthVersionLast="47" xr6:coauthVersionMax="47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Table'!$A$1:$CJ$469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558" i="1" l="1"/>
  <c r="BG580" i="1"/>
  <c r="B463" i="1" l="1"/>
  <c r="B464" i="1" s="1"/>
  <c r="B462" i="1"/>
  <c r="BC468" i="1"/>
  <c r="AZ468" i="1"/>
  <c r="AM468" i="1"/>
  <c r="AJ468" i="1"/>
  <c r="I468" i="1"/>
  <c r="BT467" i="1"/>
  <c r="BT468" i="1" s="1"/>
  <c r="BS467" i="1"/>
  <c r="BS468" i="1" s="1"/>
  <c r="BQ467" i="1"/>
  <c r="BQ468" i="1" s="1"/>
  <c r="BO467" i="1"/>
  <c r="BO468" i="1" s="1"/>
  <c r="BL467" i="1"/>
  <c r="BL468" i="1" s="1"/>
  <c r="BJ467" i="1"/>
  <c r="BJ468" i="1" s="1"/>
  <c r="BI467" i="1"/>
  <c r="BI468" i="1" s="1"/>
  <c r="BH467" i="1"/>
  <c r="BH468" i="1" s="1"/>
  <c r="BF467" i="1"/>
  <c r="BF468" i="1" s="1"/>
  <c r="BD467" i="1"/>
  <c r="BD468" i="1" s="1"/>
  <c r="BC467" i="1"/>
  <c r="BB467" i="1"/>
  <c r="BB468" i="1" s="1"/>
  <c r="AZ467" i="1"/>
  <c r="AY467" i="1"/>
  <c r="AY468" i="1" s="1"/>
  <c r="AW467" i="1"/>
  <c r="AW468" i="1" s="1"/>
  <c r="AU467" i="1"/>
  <c r="AU468" i="1" s="1"/>
  <c r="AT467" i="1"/>
  <c r="AT468" i="1" s="1"/>
  <c r="AS467" i="1"/>
  <c r="AS468" i="1" s="1"/>
  <c r="AQ467" i="1"/>
  <c r="AQ468" i="1" s="1"/>
  <c r="AP467" i="1"/>
  <c r="AP468" i="1" s="1"/>
  <c r="AO467" i="1"/>
  <c r="AO468" i="1" s="1"/>
  <c r="AN467" i="1"/>
  <c r="AN468" i="1" s="1"/>
  <c r="AM467" i="1"/>
  <c r="AK467" i="1"/>
  <c r="AK468" i="1" s="1"/>
  <c r="AJ467" i="1"/>
  <c r="AF467" i="1"/>
  <c r="AF468" i="1" s="1"/>
  <c r="AD467" i="1"/>
  <c r="AD468" i="1" s="1"/>
  <c r="AB467" i="1"/>
  <c r="AB468" i="1" s="1"/>
  <c r="Y467" i="1"/>
  <c r="Y468" i="1" s="1"/>
  <c r="X467" i="1"/>
  <c r="X468" i="1" s="1"/>
  <c r="W467" i="1"/>
  <c r="W468" i="1" s="1"/>
  <c r="U467" i="1"/>
  <c r="U468" i="1" s="1"/>
  <c r="T467" i="1"/>
  <c r="T468" i="1" s="1"/>
  <c r="R467" i="1"/>
  <c r="R468" i="1" s="1"/>
  <c r="Q467" i="1"/>
  <c r="P467" i="1"/>
  <c r="P468" i="1" s="1"/>
  <c r="M467" i="1"/>
  <c r="M468" i="1" s="1"/>
  <c r="L467" i="1"/>
  <c r="L468" i="1" s="1"/>
  <c r="K467" i="1"/>
  <c r="K468" i="1" s="1"/>
  <c r="I467" i="1"/>
  <c r="D467" i="1"/>
  <c r="D468" i="1" s="1"/>
  <c r="BE460" i="1"/>
  <c r="BE467" i="1" s="1"/>
  <c r="BA460" i="1"/>
  <c r="BA467" i="1" s="1"/>
  <c r="BA468" i="1" s="1"/>
  <c r="AL460" i="1"/>
  <c r="AR460" i="1" s="1"/>
  <c r="AR467" i="1" s="1"/>
  <c r="AG460" i="1"/>
  <c r="AG467" i="1" s="1"/>
  <c r="Z460" i="1"/>
  <c r="Z467" i="1" s="1"/>
  <c r="Z468" i="1" s="1"/>
  <c r="Q460" i="1"/>
  <c r="N460" i="1"/>
  <c r="N467" i="1" s="1"/>
  <c r="N468" i="1" s="1"/>
  <c r="BE459" i="1"/>
  <c r="BA459" i="1"/>
  <c r="AL459" i="1"/>
  <c r="AR459" i="1" s="1"/>
  <c r="AG459" i="1"/>
  <c r="Z459" i="1"/>
  <c r="Q459" i="1"/>
  <c r="N459" i="1"/>
  <c r="U415" i="3"/>
  <c r="U416" i="3" s="1"/>
  <c r="U417" i="3" s="1"/>
  <c r="U418" i="3" s="1"/>
  <c r="BE458" i="1"/>
  <c r="BA458" i="1"/>
  <c r="AL458" i="1"/>
  <c r="AR458" i="1" s="1"/>
  <c r="AG458" i="1"/>
  <c r="Z458" i="1"/>
  <c r="Q458" i="1"/>
  <c r="N458" i="1"/>
  <c r="BE457" i="1"/>
  <c r="BA457" i="1"/>
  <c r="AL457" i="1"/>
  <c r="AR457" i="1" s="1"/>
  <c r="AG457" i="1"/>
  <c r="Z457" i="1"/>
  <c r="Q457" i="1"/>
  <c r="N457" i="1"/>
  <c r="U466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E466" i="2"/>
  <c r="S461" i="2"/>
  <c r="W461" i="2"/>
  <c r="K461" i="2"/>
  <c r="Q461" i="2" s="1"/>
  <c r="S460" i="2"/>
  <c r="W460" i="2"/>
  <c r="U460" i="2"/>
  <c r="K460" i="2"/>
  <c r="Q460" i="2" s="1"/>
  <c r="S459" i="2"/>
  <c r="W459" i="2"/>
  <c r="K459" i="2"/>
  <c r="W458" i="2"/>
  <c r="S458" i="2"/>
  <c r="K458" i="2"/>
  <c r="Q458" i="2" s="1"/>
  <c r="C458" i="2"/>
  <c r="C459" i="2" s="1"/>
  <c r="C460" i="2" s="1"/>
  <c r="C461" i="2" s="1"/>
  <c r="C462" i="2" s="1"/>
  <c r="C463" i="2" s="1"/>
  <c r="AL467" i="1" l="1"/>
  <c r="AR468" i="1"/>
  <c r="AG468" i="1"/>
  <c r="Q468" i="1"/>
  <c r="BE468" i="1"/>
  <c r="AL468" i="1"/>
  <c r="BG460" i="1"/>
  <c r="BG467" i="1" s="1"/>
  <c r="BG468" i="1" s="1"/>
  <c r="BG459" i="1"/>
  <c r="BG458" i="1"/>
  <c r="BG457" i="1"/>
  <c r="U461" i="2"/>
  <c r="M461" i="2"/>
  <c r="M460" i="2"/>
  <c r="M459" i="2"/>
  <c r="U458" i="2"/>
  <c r="U459" i="2"/>
  <c r="Q459" i="2"/>
  <c r="M458" i="2"/>
  <c r="BE456" i="1" l="1"/>
  <c r="BA456" i="1"/>
  <c r="AL456" i="1"/>
  <c r="AR456" i="1" s="1"/>
  <c r="AG456" i="1"/>
  <c r="Z456" i="1"/>
  <c r="Q456" i="1"/>
  <c r="N456" i="1"/>
  <c r="BE455" i="1"/>
  <c r="BA455" i="1"/>
  <c r="AL455" i="1"/>
  <c r="AR455" i="1" s="1"/>
  <c r="AG455" i="1"/>
  <c r="Z455" i="1"/>
  <c r="Q455" i="1"/>
  <c r="N455" i="1"/>
  <c r="BE454" i="1"/>
  <c r="BA454" i="1"/>
  <c r="BK460" i="1" s="1"/>
  <c r="AL454" i="1"/>
  <c r="AR454" i="1" s="1"/>
  <c r="AG454" i="1"/>
  <c r="Z454" i="1"/>
  <c r="Q454" i="1"/>
  <c r="N454" i="1"/>
  <c r="S457" i="2"/>
  <c r="K457" i="2"/>
  <c r="S456" i="2"/>
  <c r="S455" i="2"/>
  <c r="K456" i="2"/>
  <c r="K455" i="2"/>
  <c r="BK467" i="1" l="1"/>
  <c r="BM460" i="1"/>
  <c r="BM467" i="1" s="1"/>
  <c r="U456" i="2"/>
  <c r="U457" i="2"/>
  <c r="M457" i="2"/>
  <c r="BG456" i="1"/>
  <c r="BG455" i="1"/>
  <c r="BG454" i="1"/>
  <c r="Q457" i="2"/>
  <c r="U455" i="2"/>
  <c r="Q456" i="2"/>
  <c r="M456" i="2"/>
  <c r="M455" i="2"/>
  <c r="BE453" i="1"/>
  <c r="BA453" i="1"/>
  <c r="BK459" i="1" s="1"/>
  <c r="AL453" i="1"/>
  <c r="AR453" i="1" s="1"/>
  <c r="AG453" i="1"/>
  <c r="AI460" i="1" s="1"/>
  <c r="AI467" i="1" s="1"/>
  <c r="Z453" i="1"/>
  <c r="Q453" i="1"/>
  <c r="S460" i="1" s="1"/>
  <c r="S467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U467" i="1"/>
  <c r="BU468" i="1" s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439" i="3"/>
  <c r="AJ437" i="3"/>
  <c r="AJ440" i="3" s="1"/>
  <c r="S454" i="2"/>
  <c r="K454" i="2"/>
  <c r="Q455" i="2" s="1"/>
  <c r="S453" i="2"/>
  <c r="K453" i="2"/>
  <c r="Q453" i="2" s="1"/>
  <c r="S452" i="2"/>
  <c r="K452" i="2"/>
  <c r="S451" i="2"/>
  <c r="K451" i="2"/>
  <c r="S450" i="2"/>
  <c r="K450" i="2"/>
  <c r="S449" i="2"/>
  <c r="K449" i="2"/>
  <c r="BK457" i="1" l="1"/>
  <c r="BM457" i="1" s="1"/>
  <c r="BK455" i="1"/>
  <c r="BM455" i="1" s="1"/>
  <c r="BK454" i="1"/>
  <c r="BM454" i="1" s="1"/>
  <c r="S468" i="1"/>
  <c r="BK458" i="1"/>
  <c r="BM458" i="1" s="1"/>
  <c r="BK468" i="1"/>
  <c r="BM459" i="1"/>
  <c r="BM468" i="1" s="1"/>
  <c r="BK456" i="1"/>
  <c r="BM456" i="1" s="1"/>
  <c r="AI468" i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BK451" i="1" s="1"/>
  <c r="BM451" i="1" s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M442" i="2" l="1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557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479" i="1"/>
  <c r="D478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558" i="1"/>
  <c r="BG578" i="1"/>
  <c r="BG579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578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466" i="2"/>
  <c r="S357" i="2"/>
  <c r="AP592" i="1"/>
  <c r="BP579" i="1"/>
  <c r="BN576" i="1"/>
  <c r="BP576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V467" i="1"/>
  <c r="BV468" i="1" s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557" i="1"/>
  <c r="BP557" i="1" s="1"/>
  <c r="BP559" i="1"/>
  <c r="BP560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580" i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577" i="1"/>
  <c r="BP577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Q358" i="2" l="1"/>
  <c r="M357" i="2"/>
  <c r="U357" i="2"/>
  <c r="M358" i="2"/>
  <c r="CL586" i="1"/>
  <c r="BY580" i="1"/>
  <c r="BA561" i="1" s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AI338" i="1" l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39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Q340" i="2" l="1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552" i="1"/>
  <c r="N554" i="1" s="1"/>
  <c r="N555" i="1" l="1"/>
  <c r="D555" i="1" s="1"/>
  <c r="N556" i="1"/>
  <c r="N557" i="1"/>
  <c r="D556" i="1" l="1"/>
  <c r="D557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543" i="1"/>
  <c r="BG543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488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473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467" i="1"/>
  <c r="G468" i="1" s="1"/>
  <c r="F467" i="1"/>
  <c r="F468" i="1" s="1"/>
  <c r="E467" i="1"/>
  <c r="E468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491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488" i="1" l="1"/>
  <c r="AR487" i="1"/>
  <c r="AP487" i="1"/>
  <c r="AR486" i="1"/>
  <c r="AP486" i="1"/>
  <c r="AV486" i="1" l="1"/>
  <c r="AV487" i="1"/>
  <c r="AV488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M229" i="2" l="1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532" i="1"/>
  <c r="N214" i="1"/>
  <c r="N204" i="1"/>
  <c r="BA531" i="1" s="1"/>
  <c r="N174" i="1"/>
  <c r="BA530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531" i="1" l="1"/>
  <c r="BE531" i="1" s="1"/>
  <c r="Q218" i="2"/>
  <c r="BC532" i="1"/>
  <c r="BE532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500" i="1"/>
  <c r="H500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519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472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470" i="1"/>
  <c r="BK473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520" i="1"/>
  <c r="AP521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515" i="1"/>
  <c r="H516" i="1"/>
  <c r="J516" i="1" s="1"/>
  <c r="H517" i="1"/>
  <c r="J517" i="1" s="1"/>
  <c r="S154" i="2"/>
  <c r="M156" i="2" l="1"/>
  <c r="Q156" i="2"/>
  <c r="O517" i="1"/>
  <c r="AI154" i="1"/>
  <c r="AI161" i="1"/>
  <c r="BK160" i="1"/>
  <c r="BM160" i="1" s="1"/>
  <c r="AR154" i="1"/>
  <c r="BG154" i="1"/>
  <c r="U155" i="2"/>
  <c r="J515" i="1"/>
  <c r="J522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518" i="1"/>
  <c r="AA517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454" i="3"/>
  <c r="F455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M145" i="2" l="1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493" i="1" l="1"/>
  <c r="AR485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492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497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484" i="1" s="1"/>
  <c r="AH113" i="1"/>
  <c r="AP484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484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504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7" i="1" s="1"/>
  <c r="V468" i="1" s="1"/>
  <c r="Q123" i="2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D115" i="1"/>
  <c r="D114" i="1"/>
  <c r="AH145" i="1" l="1"/>
  <c r="N143" i="1"/>
  <c r="AG491" i="1"/>
  <c r="AP485" i="1" s="1"/>
  <c r="AV485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A529" i="1" l="1"/>
  <c r="BC530" i="1" s="1"/>
  <c r="BE530" i="1" s="1"/>
  <c r="BE541" i="1"/>
  <c r="BE545" i="1" s="1"/>
  <c r="S127" i="1"/>
  <c r="S128" i="1"/>
  <c r="BE119" i="1"/>
  <c r="BA119" i="1"/>
  <c r="AL119" i="1"/>
  <c r="AR119" i="1" s="1"/>
  <c r="Q119" i="1"/>
  <c r="S126" i="1" s="1"/>
  <c r="K120" i="2"/>
  <c r="BG532" i="1" l="1"/>
  <c r="Q121" i="2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A541" i="1" s="1"/>
  <c r="AL113" i="1"/>
  <c r="K114" i="2"/>
  <c r="BA545" i="1" l="1"/>
  <c r="BC543" i="1"/>
  <c r="BG541" i="1"/>
  <c r="M115" i="2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436" i="3"/>
  <c r="AA435" i="3"/>
  <c r="AA434" i="3"/>
  <c r="AA433" i="3"/>
  <c r="AA432" i="3"/>
  <c r="AA431" i="3"/>
  <c r="AA430" i="3"/>
  <c r="AA429" i="3"/>
  <c r="AA428" i="3"/>
  <c r="AA427" i="3"/>
  <c r="Y437" i="3"/>
  <c r="W437" i="3"/>
  <c r="S107" i="2"/>
  <c r="AA437" i="3" l="1"/>
  <c r="AA440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437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448" i="3"/>
  <c r="F451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483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483" i="1"/>
  <c r="AV483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438" i="3" l="1"/>
  <c r="I435" i="3"/>
  <c r="L435" i="3" s="1"/>
  <c r="I78" i="3"/>
  <c r="I80" i="3" s="1"/>
  <c r="I77" i="3"/>
  <c r="BE64" i="1"/>
  <c r="BA64" i="1"/>
  <c r="AL64" i="1"/>
  <c r="AR64" i="1" s="1"/>
  <c r="K65" i="2"/>
  <c r="Y19" i="3"/>
  <c r="Q66" i="2" l="1"/>
  <c r="M66" i="2"/>
  <c r="L438" i="3"/>
  <c r="I79" i="3"/>
  <c r="I81" i="3" s="1"/>
  <c r="I82" i="3" s="1"/>
  <c r="BG64" i="1"/>
  <c r="U65" i="2"/>
  <c r="S64" i="2"/>
  <c r="N81" i="3" l="1"/>
  <c r="N82" i="3" s="1"/>
  <c r="I437" i="3"/>
  <c r="L437" i="3" s="1"/>
  <c r="K64" i="2"/>
  <c r="BE63" i="1"/>
  <c r="BA63" i="1"/>
  <c r="AL63" i="1"/>
  <c r="AR63" i="1" s="1"/>
  <c r="Y18" i="3"/>
  <c r="Q65" i="2" l="1"/>
  <c r="M65" i="2"/>
  <c r="I439" i="3"/>
  <c r="U64" i="2"/>
  <c r="BG63" i="1"/>
  <c r="L428" i="3" l="1"/>
  <c r="L439" i="3"/>
  <c r="L427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478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K34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528" i="1"/>
  <c r="B531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482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490" i="1"/>
  <c r="AR492" i="1" s="1"/>
  <c r="AV492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482" i="1"/>
  <c r="AV482" i="1" s="1"/>
  <c r="BA488" i="1" s="1"/>
  <c r="BA489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64" i="2" l="1"/>
  <c r="C455" i="2"/>
  <c r="C456" i="2" s="1"/>
  <c r="C457" i="2" s="1"/>
  <c r="U397" i="3"/>
  <c r="U398" i="3" s="1"/>
  <c r="U399" i="3" s="1"/>
  <c r="W464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U400" i="3" l="1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U403" i="3" l="1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U409" i="3" l="1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U412" i="3" l="1"/>
  <c r="U413" i="3" s="1"/>
  <c r="U414" i="3" s="1"/>
  <c r="U419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B259" i="1" l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AA24" i="1" l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AE24" i="1" l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283" i="1" l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292" i="1" l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297" i="1" l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B304" i="1" l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311" i="1" l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B318" i="1" l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B325" i="1" l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AE34" i="1" l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B340" i="1" l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B348" i="1" l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B353" i="1" l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359" i="1" l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369" i="1" l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372" i="1" l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/>
  <c r="O42" i="1" s="1"/>
  <c r="J42" i="1" l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465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439" i="3"/>
  <c r="Y440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439" i="3"/>
  <c r="W440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501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554" i="1" s="1"/>
  <c r="O173" i="1"/>
  <c r="AV173" i="1"/>
  <c r="AC173" i="1"/>
  <c r="BE554" i="1" l="1"/>
  <c r="BA576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576" i="1" l="1"/>
  <c r="BP554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576" i="1" l="1"/>
  <c r="BC576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567" i="1" s="1"/>
  <c r="BA555" i="1" s="1"/>
  <c r="J235" i="1"/>
  <c r="O234" i="1"/>
  <c r="AC234" i="1"/>
  <c r="BE555" i="1" l="1"/>
  <c r="BA577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555" i="1" l="1"/>
  <c r="BE577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577" i="1" l="1"/>
  <c r="BC577" i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481" i="1"/>
  <c r="AV269" i="1"/>
  <c r="H482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W461" i="1"/>
  <c r="BW465" i="1" s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569" i="1"/>
  <c r="BA556" i="1" s="1"/>
  <c r="BA560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562" i="1"/>
  <c r="AA403" i="1"/>
  <c r="AA404" i="1" s="1"/>
  <c r="AE402" i="1"/>
  <c r="BE556" i="1"/>
  <c r="BA578" i="1"/>
  <c r="BA579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563" i="1"/>
  <c r="BA580" i="1" s="1"/>
  <c r="AA405" i="1"/>
  <c r="AE404" i="1"/>
  <c r="AE403" i="1"/>
  <c r="BE560" i="1"/>
  <c r="BE578" i="1"/>
  <c r="BE579" i="1" s="1"/>
  <c r="BR579" i="1" s="1"/>
  <c r="BP556" i="1"/>
  <c r="AC329" i="1"/>
  <c r="J330" i="1"/>
  <c r="H330" i="1"/>
  <c r="AV329" i="1"/>
  <c r="O329" i="1"/>
  <c r="AX439" i="1" l="1"/>
  <c r="BW440" i="1"/>
  <c r="BW441" i="1" s="1"/>
  <c r="BN439" i="1"/>
  <c r="BR424" i="1"/>
  <c r="BP425" i="1"/>
  <c r="BP426" i="1" s="1"/>
  <c r="BE580" i="1"/>
  <c r="AE405" i="1"/>
  <c r="AA406" i="1"/>
  <c r="AA407" i="1" s="1"/>
  <c r="BC579" i="1"/>
  <c r="BR578" i="1"/>
  <c r="BC578" i="1"/>
  <c r="D560" i="1"/>
  <c r="BG560" i="1"/>
  <c r="AC330" i="1"/>
  <c r="J331" i="1"/>
  <c r="H331" i="1"/>
  <c r="O330" i="1"/>
  <c r="AV330" i="1"/>
  <c r="AA285" i="3"/>
  <c r="AA286" i="3"/>
  <c r="AA283" i="3"/>
  <c r="AA284" i="3"/>
  <c r="AA282" i="3"/>
  <c r="AH459" i="1" l="1"/>
  <c r="AH457" i="1"/>
  <c r="AH458" i="1"/>
  <c r="AH460" i="1"/>
  <c r="AH467" i="1" s="1"/>
  <c r="AH468" i="1" s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560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0" i="1" l="1"/>
  <c r="AX467" i="1" s="1"/>
  <c r="AX468" i="1" s="1"/>
  <c r="BN460" i="1"/>
  <c r="BN467" i="1" s="1"/>
  <c r="BN468" i="1" s="1"/>
  <c r="BR446" i="1"/>
  <c r="BP447" i="1"/>
  <c r="BP448" i="1" s="1"/>
  <c r="AA427" i="1"/>
  <c r="AE426" i="1"/>
  <c r="AE425" i="1"/>
  <c r="J347" i="1"/>
  <c r="H347" i="1"/>
  <c r="O346" i="1"/>
  <c r="AV346" i="1"/>
  <c r="AC346" i="1"/>
  <c r="BR448" i="1" l="1"/>
  <c r="BP449" i="1"/>
  <c r="BR447" i="1"/>
  <c r="AA428" i="1"/>
  <c r="AE427" i="1"/>
  <c r="J348" i="1"/>
  <c r="H348" i="1"/>
  <c r="AV347" i="1"/>
  <c r="O347" i="1"/>
  <c r="AC347" i="1"/>
  <c r="BR449" i="1" l="1"/>
  <c r="BP450" i="1"/>
  <c r="AA429" i="1"/>
  <c r="AA430" i="1" s="1"/>
  <c r="AE428" i="1"/>
  <c r="AV348" i="1"/>
  <c r="J349" i="1"/>
  <c r="H349" i="1"/>
  <c r="O348" i="1"/>
  <c r="AC348" i="1"/>
  <c r="BP451" i="1" l="1"/>
  <c r="BR450" i="1"/>
  <c r="AA431" i="1"/>
  <c r="AE430" i="1"/>
  <c r="AE429" i="1"/>
  <c r="J350" i="1"/>
  <c r="H350" i="1"/>
  <c r="AV349" i="1"/>
  <c r="O349" i="1"/>
  <c r="AC349" i="1"/>
  <c r="BR451" i="1" l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BR453" i="1" l="1"/>
  <c r="BP454" i="1"/>
  <c r="BR452" i="1"/>
  <c r="AA433" i="1"/>
  <c r="AA434" i="1" s="1"/>
  <c r="AE432" i="1"/>
  <c r="AV351" i="1"/>
  <c r="J352" i="1"/>
  <c r="H352" i="1"/>
  <c r="O351" i="1"/>
  <c r="AC351" i="1"/>
  <c r="BR454" i="1" l="1"/>
  <c r="BP455" i="1"/>
  <c r="AA435" i="1"/>
  <c r="AE434" i="1"/>
  <c r="AE433" i="1"/>
  <c r="AV352" i="1"/>
  <c r="J353" i="1"/>
  <c r="H353" i="1"/>
  <c r="O352" i="1"/>
  <c r="AC352" i="1"/>
  <c r="BR455" i="1" l="1"/>
  <c r="BP456" i="1"/>
  <c r="BP457" i="1" s="1"/>
  <c r="AE435" i="1"/>
  <c r="AA436" i="1"/>
  <c r="AV353" i="1"/>
  <c r="J354" i="1"/>
  <c r="H354" i="1"/>
  <c r="O353" i="1"/>
  <c r="AC353" i="1"/>
  <c r="BR457" i="1" l="1"/>
  <c r="BP458" i="1"/>
  <c r="BR456" i="1"/>
  <c r="AE436" i="1"/>
  <c r="AA437" i="1"/>
  <c r="AA438" i="1" s="1"/>
  <c r="AV354" i="1"/>
  <c r="J355" i="1"/>
  <c r="H355" i="1"/>
  <c r="O354" i="1"/>
  <c r="AC354" i="1"/>
  <c r="BR458" i="1" l="1"/>
  <c r="BP459" i="1"/>
  <c r="AE438" i="1"/>
  <c r="AA439" i="1"/>
  <c r="AE437" i="1"/>
  <c r="J356" i="1"/>
  <c r="H356" i="1"/>
  <c r="AV355" i="1"/>
  <c r="O355" i="1"/>
  <c r="AC355" i="1"/>
  <c r="BR459" i="1" l="1"/>
  <c r="BP460" i="1"/>
  <c r="AA440" i="1"/>
  <c r="AA441" i="1" s="1"/>
  <c r="AE439" i="1"/>
  <c r="AV356" i="1"/>
  <c r="J357" i="1"/>
  <c r="H357" i="1"/>
  <c r="O356" i="1"/>
  <c r="AC356" i="1"/>
  <c r="BR460" i="1" l="1"/>
  <c r="BR467" i="1" s="1"/>
  <c r="BR468" i="1" s="1"/>
  <c r="BP467" i="1"/>
  <c r="BP468" i="1" s="1"/>
  <c r="AA442" i="1"/>
  <c r="AE441" i="1"/>
  <c r="AE440" i="1"/>
  <c r="AV357" i="1"/>
  <c r="J358" i="1"/>
  <c r="H358" i="1"/>
  <c r="O357" i="1"/>
  <c r="AC357" i="1"/>
  <c r="AA443" i="1" l="1"/>
  <c r="AE442" i="1"/>
  <c r="J359" i="1"/>
  <c r="H359" i="1"/>
  <c r="AV358" i="1"/>
  <c r="O358" i="1"/>
  <c r="AC358" i="1"/>
  <c r="AA311" i="3"/>
  <c r="AA312" i="3"/>
  <c r="AA310" i="3"/>
  <c r="AA444" i="1" l="1"/>
  <c r="AA445" i="1" s="1"/>
  <c r="AE443" i="1"/>
  <c r="AV359" i="1"/>
  <c r="J360" i="1"/>
  <c r="H360" i="1"/>
  <c r="O359" i="1"/>
  <c r="AC359" i="1"/>
  <c r="AA446" i="1" l="1"/>
  <c r="AE445" i="1"/>
  <c r="AE444" i="1"/>
  <c r="AV360" i="1"/>
  <c r="J361" i="1"/>
  <c r="H361" i="1"/>
  <c r="O360" i="1"/>
  <c r="AC360" i="1"/>
  <c r="AA447" i="1" l="1"/>
  <c r="AA448" i="1" s="1"/>
  <c r="AE446" i="1"/>
  <c r="AV361" i="1"/>
  <c r="O361" i="1"/>
  <c r="J362" i="1"/>
  <c r="H362" i="1"/>
  <c r="AC361" i="1"/>
  <c r="AA315" i="3"/>
  <c r="AA316" i="3"/>
  <c r="AA313" i="3"/>
  <c r="AA314" i="3"/>
  <c r="AA449" i="1" l="1"/>
  <c r="AE448" i="1"/>
  <c r="AE447" i="1"/>
  <c r="H363" i="1"/>
  <c r="J363" i="1"/>
  <c r="O362" i="1"/>
  <c r="AV362" i="1"/>
  <c r="AC362" i="1"/>
  <c r="AA450" i="1" l="1"/>
  <c r="AE449" i="1"/>
  <c r="AV363" i="1"/>
  <c r="J364" i="1"/>
  <c r="H364" i="1"/>
  <c r="O363" i="1"/>
  <c r="AC363" i="1"/>
  <c r="AE450" i="1" l="1"/>
  <c r="AA451" i="1"/>
  <c r="AC364" i="1"/>
  <c r="H365" i="1"/>
  <c r="J365" i="1"/>
  <c r="O364" i="1"/>
  <c r="AV364" i="1"/>
  <c r="AA452" i="1" l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AE453" i="1" l="1"/>
  <c r="AA454" i="1"/>
  <c r="AE452" i="1"/>
  <c r="AV366" i="1"/>
  <c r="J367" i="1"/>
  <c r="H367" i="1"/>
  <c r="O366" i="1"/>
  <c r="AC366" i="1"/>
  <c r="AE454" i="1" l="1"/>
  <c r="AA455" i="1"/>
  <c r="AV367" i="1"/>
  <c r="H368" i="1"/>
  <c r="J368" i="1"/>
  <c r="O367" i="1"/>
  <c r="AC367" i="1"/>
  <c r="AA456" i="1" l="1"/>
  <c r="AA457" i="1" s="1"/>
  <c r="AE455" i="1"/>
  <c r="J369" i="1"/>
  <c r="H369" i="1"/>
  <c r="AV368" i="1"/>
  <c r="O368" i="1"/>
  <c r="AC368" i="1"/>
  <c r="AE457" i="1" l="1"/>
  <c r="AA458" i="1"/>
  <c r="AE456" i="1"/>
  <c r="AV369" i="1"/>
  <c r="J370" i="1"/>
  <c r="H370" i="1"/>
  <c r="O369" i="1"/>
  <c r="AC369" i="1"/>
  <c r="AE458" i="1" l="1"/>
  <c r="AA459" i="1"/>
  <c r="AV370" i="1"/>
  <c r="H371" i="1"/>
  <c r="J371" i="1"/>
  <c r="O370" i="1"/>
  <c r="AC370" i="1"/>
  <c r="AA460" i="1" l="1"/>
  <c r="AE459" i="1"/>
  <c r="J372" i="1"/>
  <c r="H372" i="1"/>
  <c r="AC371" i="1"/>
  <c r="O371" i="1"/>
  <c r="AV371" i="1"/>
  <c r="AA325" i="3"/>
  <c r="AA326" i="3"/>
  <c r="AA324" i="3"/>
  <c r="AE460" i="1" l="1"/>
  <c r="AE467" i="1" s="1"/>
  <c r="AE468" i="1" s="1"/>
  <c r="AA467" i="1"/>
  <c r="AV372" i="1"/>
  <c r="H373" i="1"/>
  <c r="J373" i="1"/>
  <c r="O372" i="1"/>
  <c r="AC372" i="1"/>
  <c r="AA468" i="1" l="1"/>
  <c r="I21" i="3"/>
  <c r="I35" i="3" s="1"/>
  <c r="AD49" i="2"/>
  <c r="AD51" i="2" s="1"/>
  <c r="AD53" i="2" s="1"/>
  <c r="AD55" i="2" s="1"/>
  <c r="AD57" i="2" s="1"/>
  <c r="AJ21" i="2"/>
  <c r="AV373" i="1"/>
  <c r="J374" i="1"/>
  <c r="H374" i="1"/>
  <c r="O373" i="1"/>
  <c r="AC373" i="1"/>
  <c r="AV374" i="1" l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V375" i="1" l="1"/>
  <c r="J376" i="1"/>
  <c r="O375" i="1"/>
  <c r="H376" i="1"/>
  <c r="AC375" i="1"/>
  <c r="AV376" i="1" l="1"/>
  <c r="J377" i="1"/>
  <c r="H377" i="1"/>
  <c r="O376" i="1"/>
  <c r="AC376" i="1"/>
  <c r="AV377" i="1" l="1"/>
  <c r="J378" i="1"/>
  <c r="H378" i="1"/>
  <c r="O377" i="1"/>
  <c r="AC377" i="1"/>
  <c r="J379" i="1" l="1"/>
  <c r="H379" i="1"/>
  <c r="O378" i="1"/>
  <c r="AV378" i="1"/>
  <c r="AC378" i="1"/>
  <c r="AV379" i="1" l="1"/>
  <c r="J380" i="1"/>
  <c r="H380" i="1"/>
  <c r="O379" i="1"/>
  <c r="AC379" i="1"/>
  <c r="H381" i="1" l="1"/>
  <c r="J381" i="1"/>
  <c r="AV380" i="1"/>
  <c r="O380" i="1"/>
  <c r="AC380" i="1"/>
  <c r="AV381" i="1" l="1"/>
  <c r="J382" i="1"/>
  <c r="H382" i="1"/>
  <c r="O381" i="1"/>
  <c r="AC381" i="1"/>
  <c r="AV382" i="1" l="1"/>
  <c r="H383" i="1"/>
  <c r="J383" i="1"/>
  <c r="O382" i="1"/>
  <c r="AC382" i="1"/>
  <c r="AV383" i="1" l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V384" i="1" l="1"/>
  <c r="J385" i="1"/>
  <c r="H385" i="1"/>
  <c r="O384" i="1"/>
  <c r="AC384" i="1"/>
  <c r="AV385" i="1" l="1"/>
  <c r="J386" i="1"/>
  <c r="H386" i="1"/>
  <c r="O385" i="1"/>
  <c r="AC385" i="1"/>
  <c r="AV386" i="1" l="1"/>
  <c r="H387" i="1"/>
  <c r="J387" i="1"/>
  <c r="O386" i="1"/>
  <c r="AC386" i="1"/>
  <c r="AV387" i="1" l="1"/>
  <c r="J388" i="1"/>
  <c r="H388" i="1"/>
  <c r="O387" i="1"/>
  <c r="AC387" i="1"/>
  <c r="AV388" i="1" l="1"/>
  <c r="J389" i="1"/>
  <c r="H389" i="1"/>
  <c r="O388" i="1"/>
  <c r="AC388" i="1"/>
  <c r="AV389" i="1" l="1"/>
  <c r="O389" i="1"/>
  <c r="J390" i="1"/>
  <c r="H390" i="1"/>
  <c r="AC389" i="1"/>
  <c r="J391" i="1" l="1"/>
  <c r="H391" i="1"/>
  <c r="AV390" i="1"/>
  <c r="O390" i="1"/>
  <c r="AC390" i="1"/>
  <c r="AV391" i="1" l="1"/>
  <c r="J392" i="1"/>
  <c r="O391" i="1"/>
  <c r="H392" i="1"/>
  <c r="AC391" i="1"/>
  <c r="AV392" i="1" l="1"/>
  <c r="J393" i="1"/>
  <c r="H393" i="1"/>
  <c r="O392" i="1"/>
  <c r="AC392" i="1"/>
  <c r="AV393" i="1" l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V394" i="1" l="1"/>
  <c r="J395" i="1"/>
  <c r="H395" i="1"/>
  <c r="O394" i="1"/>
  <c r="AC394" i="1"/>
  <c r="AV395" i="1" l="1"/>
  <c r="J396" i="1"/>
  <c r="H396" i="1"/>
  <c r="O395" i="1"/>
  <c r="AC395" i="1"/>
  <c r="AV396" i="1" l="1"/>
  <c r="J397" i="1"/>
  <c r="H397" i="1"/>
  <c r="O396" i="1"/>
  <c r="AC396" i="1"/>
  <c r="AV397" i="1" l="1"/>
  <c r="J398" i="1"/>
  <c r="H398" i="1"/>
  <c r="O397" i="1"/>
  <c r="AC397" i="1"/>
  <c r="H399" i="1" l="1"/>
  <c r="J399" i="1"/>
  <c r="AV398" i="1"/>
  <c r="O398" i="1"/>
  <c r="AC398" i="1"/>
  <c r="J400" i="1" l="1"/>
  <c r="H400" i="1"/>
  <c r="AV399" i="1"/>
  <c r="O399" i="1"/>
  <c r="AC399" i="1"/>
  <c r="AV400" i="1" l="1"/>
  <c r="H401" i="1"/>
  <c r="J401" i="1"/>
  <c r="O400" i="1"/>
  <c r="AC400" i="1"/>
  <c r="AV401" i="1" l="1"/>
  <c r="J402" i="1"/>
  <c r="H402" i="1"/>
  <c r="O401" i="1"/>
  <c r="AC401" i="1"/>
  <c r="AA357" i="3"/>
  <c r="AA355" i="3"/>
  <c r="AA356" i="3"/>
  <c r="AA354" i="3"/>
  <c r="O402" i="1" l="1"/>
  <c r="J403" i="1"/>
  <c r="H403" i="1"/>
  <c r="AV402" i="1"/>
  <c r="AC402" i="1"/>
  <c r="J404" i="1" l="1"/>
  <c r="H404" i="1"/>
  <c r="AV403" i="1"/>
  <c r="O403" i="1"/>
  <c r="AC403" i="1"/>
  <c r="AV404" i="1" l="1"/>
  <c r="H405" i="1"/>
  <c r="J405" i="1"/>
  <c r="O404" i="1"/>
  <c r="AC404" i="1"/>
  <c r="AV405" i="1" l="1"/>
  <c r="J406" i="1"/>
  <c r="H406" i="1"/>
  <c r="O405" i="1"/>
  <c r="AC405" i="1"/>
  <c r="J407" i="1" l="1"/>
  <c r="H407" i="1"/>
  <c r="AV406" i="1"/>
  <c r="O406" i="1"/>
  <c r="AC406" i="1"/>
  <c r="AA361" i="3"/>
  <c r="AA359" i="3"/>
  <c r="AA360" i="3"/>
  <c r="AA358" i="3"/>
  <c r="AV407" i="1" l="1"/>
  <c r="J408" i="1"/>
  <c r="H408" i="1"/>
  <c r="O407" i="1"/>
  <c r="AC407" i="1"/>
  <c r="AV408" i="1" l="1"/>
  <c r="J409" i="1"/>
  <c r="H409" i="1"/>
  <c r="O408" i="1"/>
  <c r="AC408" i="1"/>
  <c r="AV409" i="1" l="1"/>
  <c r="H410" i="1"/>
  <c r="J410" i="1"/>
  <c r="O409" i="1"/>
  <c r="AC409" i="1"/>
  <c r="AA365" i="3"/>
  <c r="AA363" i="3"/>
  <c r="AA364" i="3"/>
  <c r="AA362" i="3"/>
  <c r="AV410" i="1" l="1"/>
  <c r="H411" i="1"/>
  <c r="J411" i="1"/>
  <c r="O410" i="1"/>
  <c r="AC410" i="1"/>
  <c r="J412" i="1" l="1"/>
  <c r="H412" i="1"/>
  <c r="AV411" i="1"/>
  <c r="O411" i="1"/>
  <c r="AC411" i="1"/>
  <c r="AV412" i="1" l="1"/>
  <c r="J413" i="1"/>
  <c r="H413" i="1"/>
  <c r="O412" i="1"/>
  <c r="AC412" i="1"/>
  <c r="AV413" i="1" l="1"/>
  <c r="J414" i="1"/>
  <c r="H414" i="1"/>
  <c r="O413" i="1"/>
  <c r="AC413" i="1"/>
  <c r="AV414" i="1" l="1"/>
  <c r="H415" i="1"/>
  <c r="J415" i="1"/>
  <c r="O414" i="1"/>
  <c r="AC414" i="1"/>
  <c r="AA371" i="3"/>
  <c r="AA369" i="3"/>
  <c r="AA370" i="3"/>
  <c r="AA367" i="3"/>
  <c r="AA368" i="3"/>
  <c r="AA366" i="3"/>
  <c r="AV415" i="1" l="1"/>
  <c r="J416" i="1"/>
  <c r="H416" i="1"/>
  <c r="O415" i="1"/>
  <c r="AC415" i="1"/>
  <c r="AV416" i="1" l="1"/>
  <c r="J417" i="1"/>
  <c r="H417" i="1"/>
  <c r="O416" i="1"/>
  <c r="AC416" i="1"/>
  <c r="BC580" i="1"/>
  <c r="BR580" i="1"/>
  <c r="J418" i="1" l="1"/>
  <c r="H418" i="1"/>
  <c r="AV417" i="1"/>
  <c r="O417" i="1"/>
  <c r="AC417" i="1"/>
  <c r="CL581" i="1"/>
  <c r="BA583" i="1"/>
  <c r="BC583" i="1" s="1"/>
  <c r="CL583" i="1"/>
  <c r="AV418" i="1" l="1"/>
  <c r="H419" i="1"/>
  <c r="J419" i="1"/>
  <c r="O418" i="1"/>
  <c r="AC418" i="1"/>
  <c r="AV419" i="1" l="1"/>
  <c r="H420" i="1"/>
  <c r="J420" i="1"/>
  <c r="O419" i="1"/>
  <c r="AC419" i="1"/>
  <c r="AA375" i="3"/>
  <c r="AA373" i="3"/>
  <c r="AA374" i="3"/>
  <c r="AA372" i="3"/>
  <c r="J421" i="1" l="1"/>
  <c r="H421" i="1"/>
  <c r="AV420" i="1"/>
  <c r="O420" i="1"/>
  <c r="AC420" i="1"/>
  <c r="AV421" i="1" l="1"/>
  <c r="H422" i="1"/>
  <c r="O421" i="1"/>
  <c r="J422" i="1"/>
  <c r="AC421" i="1"/>
  <c r="AV422" i="1" l="1"/>
  <c r="J423" i="1"/>
  <c r="H423" i="1"/>
  <c r="O422" i="1"/>
  <c r="AC422" i="1"/>
  <c r="AV423" i="1" l="1"/>
  <c r="J424" i="1"/>
  <c r="H424" i="1"/>
  <c r="O423" i="1"/>
  <c r="AC423" i="1"/>
  <c r="AA379" i="3"/>
  <c r="AA377" i="3"/>
  <c r="AA378" i="3"/>
  <c r="AA376" i="3"/>
  <c r="AV424" i="1" l="1"/>
  <c r="H425" i="1"/>
  <c r="J425" i="1"/>
  <c r="O424" i="1"/>
  <c r="AC424" i="1"/>
  <c r="J426" i="1" l="1"/>
  <c r="H426" i="1"/>
  <c r="AV425" i="1"/>
  <c r="O425" i="1"/>
  <c r="AC425" i="1"/>
  <c r="AV426" i="1" l="1"/>
  <c r="J427" i="1"/>
  <c r="H427" i="1"/>
  <c r="O426" i="1"/>
  <c r="AC426" i="1"/>
  <c r="AV427" i="1" l="1"/>
  <c r="J428" i="1"/>
  <c r="H428" i="1"/>
  <c r="O427" i="1"/>
  <c r="AC427" i="1"/>
  <c r="AV428" i="1" l="1"/>
  <c r="H429" i="1"/>
  <c r="J429" i="1"/>
  <c r="O428" i="1"/>
  <c r="AC428" i="1"/>
  <c r="AA383" i="3"/>
  <c r="AA384" i="3"/>
  <c r="AA381" i="3"/>
  <c r="AA382" i="3"/>
  <c r="AA380" i="3"/>
  <c r="J430" i="1" l="1"/>
  <c r="H430" i="1"/>
  <c r="AV429" i="1"/>
  <c r="O429" i="1"/>
  <c r="AC429" i="1"/>
  <c r="AV430" i="1" l="1"/>
  <c r="O430" i="1"/>
  <c r="J431" i="1"/>
  <c r="H431" i="1"/>
  <c r="AC430" i="1"/>
  <c r="AV431" i="1" l="1"/>
  <c r="J432" i="1"/>
  <c r="H432" i="1"/>
  <c r="O431" i="1"/>
  <c r="AC431" i="1"/>
  <c r="AV432" i="1" l="1"/>
  <c r="H433" i="1"/>
  <c r="J433" i="1"/>
  <c r="O432" i="1"/>
  <c r="AC432" i="1"/>
  <c r="AA386" i="3"/>
  <c r="AA387" i="3"/>
  <c r="AA385" i="3"/>
  <c r="J434" i="1" l="1"/>
  <c r="H434" i="1"/>
  <c r="AV433" i="1"/>
  <c r="O433" i="1"/>
  <c r="AC433" i="1"/>
  <c r="AV434" i="1" l="1"/>
  <c r="H435" i="1"/>
  <c r="J435" i="1"/>
  <c r="O434" i="1"/>
  <c r="AC434" i="1"/>
  <c r="AV435" i="1" l="1"/>
  <c r="O435" i="1"/>
  <c r="J436" i="1"/>
  <c r="H436" i="1"/>
  <c r="AC435" i="1"/>
  <c r="AV436" i="1" l="1"/>
  <c r="O436" i="1"/>
  <c r="H437" i="1"/>
  <c r="J437" i="1"/>
  <c r="AC436" i="1"/>
  <c r="AA391" i="3"/>
  <c r="AA389" i="3"/>
  <c r="AA390" i="3"/>
  <c r="AA388" i="3"/>
  <c r="J438" i="1" l="1"/>
  <c r="H438" i="1"/>
  <c r="AV437" i="1"/>
  <c r="O437" i="1"/>
  <c r="AC437" i="1"/>
  <c r="AV438" i="1" l="1"/>
  <c r="O438" i="1"/>
  <c r="J439" i="1"/>
  <c r="H439" i="1"/>
  <c r="AC438" i="1"/>
  <c r="AV439" i="1" l="1"/>
  <c r="J440" i="1"/>
  <c r="H440" i="1"/>
  <c r="O439" i="1"/>
  <c r="AC439" i="1"/>
  <c r="AA395" i="3"/>
  <c r="AA392" i="3"/>
  <c r="J441" i="1" l="1"/>
  <c r="H441" i="1"/>
  <c r="AV440" i="1"/>
  <c r="O440" i="1"/>
  <c r="AC440" i="1"/>
  <c r="AA393" i="3"/>
  <c r="AA394" i="3"/>
  <c r="AV441" i="1" l="1"/>
  <c r="J442" i="1"/>
  <c r="H442" i="1"/>
  <c r="O441" i="1"/>
  <c r="AC441" i="1"/>
  <c r="AV442" i="1" l="1"/>
  <c r="J443" i="1"/>
  <c r="H443" i="1"/>
  <c r="O442" i="1"/>
  <c r="AC442" i="1"/>
  <c r="AV443" i="1" l="1"/>
  <c r="J444" i="1"/>
  <c r="H444" i="1"/>
  <c r="O443" i="1"/>
  <c r="AC443" i="1"/>
  <c r="AA399" i="3"/>
  <c r="AA397" i="3"/>
  <c r="AA398" i="3"/>
  <c r="AA396" i="3"/>
  <c r="H445" i="1" l="1"/>
  <c r="J445" i="1"/>
  <c r="AV444" i="1"/>
  <c r="O444" i="1"/>
  <c r="AC444" i="1"/>
  <c r="AV445" i="1" l="1"/>
  <c r="J446" i="1"/>
  <c r="H446" i="1"/>
  <c r="O445" i="1"/>
  <c r="AC445" i="1"/>
  <c r="AV446" i="1" l="1"/>
  <c r="J447" i="1"/>
  <c r="H447" i="1"/>
  <c r="O446" i="1"/>
  <c r="AC446" i="1"/>
  <c r="J448" i="1" l="1"/>
  <c r="H448" i="1"/>
  <c r="AV447" i="1"/>
  <c r="O447" i="1"/>
  <c r="AC447" i="1"/>
  <c r="AA401" i="3"/>
  <c r="AA402" i="3"/>
  <c r="AA400" i="3"/>
  <c r="O448" i="1" l="1"/>
  <c r="J449" i="1"/>
  <c r="H449" i="1"/>
  <c r="AV448" i="1"/>
  <c r="AC448" i="1"/>
  <c r="AV449" i="1" l="1"/>
  <c r="J450" i="1"/>
  <c r="H450" i="1"/>
  <c r="O449" i="1"/>
  <c r="AC449" i="1"/>
  <c r="AV450" i="1" l="1"/>
  <c r="H451" i="1"/>
  <c r="I20" i="3" s="1"/>
  <c r="I23" i="3" s="1"/>
  <c r="I25" i="3" s="1"/>
  <c r="I27" i="3" s="1"/>
  <c r="J451" i="1"/>
  <c r="O450" i="1"/>
  <c r="AC450" i="1"/>
  <c r="AA406" i="3"/>
  <c r="AA407" i="3"/>
  <c r="AA404" i="3"/>
  <c r="AA405" i="3"/>
  <c r="AA403" i="3"/>
  <c r="I34" i="3" l="1"/>
  <c r="N27" i="3"/>
  <c r="N28" i="3" s="1"/>
  <c r="AV451" i="1"/>
  <c r="J452" i="1"/>
  <c r="H452" i="1"/>
  <c r="O451" i="1"/>
  <c r="AC451" i="1"/>
  <c r="J453" i="1" l="1"/>
  <c r="H453" i="1"/>
  <c r="AV452" i="1"/>
  <c r="O452" i="1"/>
  <c r="AC452" i="1"/>
  <c r="AV453" i="1" l="1"/>
  <c r="H454" i="1"/>
  <c r="J454" i="1"/>
  <c r="O453" i="1"/>
  <c r="AC453" i="1"/>
  <c r="AV454" i="1" l="1"/>
  <c r="J455" i="1"/>
  <c r="H455" i="1"/>
  <c r="O454" i="1"/>
  <c r="AC454" i="1"/>
  <c r="AV455" i="1" l="1"/>
  <c r="H456" i="1"/>
  <c r="J456" i="1"/>
  <c r="O455" i="1"/>
  <c r="AC455" i="1"/>
  <c r="AA411" i="3"/>
  <c r="AA409" i="3"/>
  <c r="AA410" i="3"/>
  <c r="AA408" i="3"/>
  <c r="J457" i="1" l="1"/>
  <c r="H457" i="1"/>
  <c r="AV456" i="1"/>
  <c r="O456" i="1"/>
  <c r="AC456" i="1"/>
  <c r="AV457" i="1" l="1"/>
  <c r="H458" i="1"/>
  <c r="J458" i="1"/>
  <c r="O457" i="1"/>
  <c r="AC457" i="1"/>
  <c r="O458" i="1" l="1"/>
  <c r="J459" i="1"/>
  <c r="H459" i="1"/>
  <c r="AV458" i="1"/>
  <c r="AC458" i="1"/>
  <c r="AV459" i="1" l="1"/>
  <c r="J460" i="1"/>
  <c r="J467" i="1" s="1"/>
  <c r="J468" i="1" s="1"/>
  <c r="H460" i="1"/>
  <c r="O459" i="1"/>
  <c r="AC459" i="1"/>
  <c r="AA412" i="3"/>
  <c r="AV460" i="1" l="1"/>
  <c r="AV467" i="1" s="1"/>
  <c r="AV468" i="1" s="1"/>
  <c r="H467" i="1"/>
  <c r="O460" i="1"/>
  <c r="O467" i="1" s="1"/>
  <c r="O468" i="1" s="1"/>
  <c r="AC460" i="1"/>
  <c r="AC467" i="1" s="1"/>
  <c r="AC468" i="1" s="1"/>
  <c r="AA413" i="3"/>
  <c r="AA414" i="3"/>
  <c r="H468" i="1" l="1"/>
  <c r="I32" i="3"/>
  <c r="AF21" i="2"/>
  <c r="L34" i="3" l="1"/>
  <c r="L32" i="3"/>
  <c r="I36" i="3"/>
  <c r="L35" i="3"/>
  <c r="I28" i="3"/>
  <c r="W415" i="3" l="1"/>
  <c r="AA415" i="3" s="1"/>
  <c r="L36" i="3"/>
  <c r="Y415" i="3" l="1"/>
  <c r="Y244" i="3"/>
  <c r="Y350" i="3"/>
  <c r="Y214" i="3"/>
  <c r="Y12" i="3"/>
  <c r="Y121" i="3"/>
</calcChain>
</file>

<file path=xl/sharedStrings.xml><?xml version="1.0" encoding="utf-8"?>
<sst xmlns="http://schemas.openxmlformats.org/spreadsheetml/2006/main" count="355" uniqueCount="190">
  <si>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</si>
  <si>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</si>
  <si>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</si>
  <si>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</si>
  <si>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</si>
  <si>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</si>
  <si>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</si>
  <si>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</si>
  <si>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</si>
  <si>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</si>
  <si>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</si>
  <si>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</si>
  <si>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</si>
  <si>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</si>
  <si>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</si>
  <si>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</si>
  <si>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</si>
  <si>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</si>
  <si>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</si>
  <si>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</si>
  <si>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</si>
  <si>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</si>
  <si>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</si>
  <si>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</si>
  <si>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</si>
  <si>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</si>
  <si>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</si>
  <si>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</si>
  <si>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</si>
  <si>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</si>
  <si>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</si>
  <si>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</si>
  <si>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</si>
  <si>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</si>
  <si>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</si>
  <si>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</si>
  <si>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</si>
  <si>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</si>
  <si>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</si>
  <si>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</si>
  <si>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</si>
  <si>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</si>
  <si>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</si>
  <si>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</si>
  <si>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</si>
  <si>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</si>
  <si>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</si>
  <si>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</si>
  <si>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</si>
  <si>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</si>
  <si>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</si>
  <si>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</si>
  <si>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</si>
  <si>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</si>
  <si>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</si>
  <si>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</si>
  <si>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</si>
  <si>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</si>
  <si>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</si>
  <si>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</si>
  <si>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</si>
  <si>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</si>
  <si>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</si>
  <si>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</si>
  <si>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</si>
  <si>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</si>
  <si>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</si>
  <si>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</si>
  <si>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</si>
  <si>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</si>
  <si>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</si>
  <si>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</si>
  <si>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</si>
  <si>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</si>
  <si>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</si>
  <si>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</si>
  <si>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</si>
  <si>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</si>
  <si>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</si>
  <si>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</si>
  <si>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</si>
  <si>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</si>
  <si>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</si>
  <si>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</si>
  <si>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</si>
  <si>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</si>
  <si>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</si>
  <si>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</si>
  <si>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</si>
  <si>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</si>
  <si>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</si>
  <si>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</si>
  <si>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</si>
  <si>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</si>
  <si>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</si>
  <si>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</si>
  <si>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</si>
  <si>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</si>
  <si>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</si>
  <si>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</si>
  <si>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</si>
  <si>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</si>
  <si>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</si>
  <si>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</si>
  <si>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</si>
  <si>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</si>
  <si>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</si>
  <si>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</si>
  <si>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</si>
  <si>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</si>
  <si>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</si>
  <si>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</si>
  <si>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</si>
  <si>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</si>
  <si>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</si>
  <si>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</si>
  <si>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</si>
  <si>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</si>
  <si>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</si>
  <si>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</si>
  <si>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</si>
  <si>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</si>
  <si>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</si>
  <si>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</si>
  <si>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</si>
  <si>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</si>
  <si>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</si>
  <si>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</si>
  <si>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</si>
  <si>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</si>
  <si>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</si>
  <si>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</si>
  <si>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</si>
  <si>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</si>
  <si>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</si>
  <si>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</si>
  <si>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</si>
  <si>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</si>
  <si>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</si>
  <si>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</si>
  <si>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</si>
  <si>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</si>
  <si>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</si>
  <si>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</si>
  <si>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</si>
  <si>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</si>
  <si>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</si>
  <si>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</si>
  <si>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</si>
  <si>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</si>
  <si>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</si>
  <si>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</si>
  <si>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</si>
  <si>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</si>
  <si>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</si>
  <si>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</si>
  <si>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</si>
  <si>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</si>
  <si>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</si>
  <si>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</si>
  <si>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</si>
  <si>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</si>
  <si>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</si>
  <si>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</si>
  <si>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</si>
  <si>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Vacinations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</si>
  <si>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</si>
  <si>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</si>
  <si>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</si>
  <si>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</si>
  <si>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</si>
  <si>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</si>
  <si>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</si>
  <si>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</si>
  <si>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</si>
  <si>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</si>
  <si>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</si>
  <si>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</si>
  <si>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</si>
  <si>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</si>
  <si>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</si>
  <si>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</si>
  <si>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</si>
  <si>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</si>
  <si>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</si>
  <si>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</si>
  <si>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</si>
  <si>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</si>
  <si>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</si>
  <si>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June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</si>
</sst>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164" fontId="2" fillId="12" borderId="0" xfId="1" applyNumberFormat="1" applyFont="1" applyFill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18" fillId="12" borderId="23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Table'!$BA$571:$BA$575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Table'!$AS$576:$AT$580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13</c:v>
                </c:pt>
              </c:strCache>
            </c:strRef>
          </c:cat>
          <c:val>
            <c:numRef>
              <c:f>'Main Table'!$BA$576:$BA$580</c:f>
              <c:numCache>
                <c:formatCode>_(* #,##0_);_(* \(#,##0\);_(* "-"??_);_(@_)</c:formatCode>
                <c:ptCount val="5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19161228.969156627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Table'!$BC$571:$BC$575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Table'!$AS$576:$AT$580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13</c:v>
                </c:pt>
              </c:strCache>
            </c:strRef>
          </c:cat>
          <c:val>
            <c:numRef>
              <c:f>'Main Table'!$BC$576:$BC$580</c:f>
              <c:numCache>
                <c:formatCode>_(* #,##0_);_(* \(#,##0\);_(* "-"??_);_(@_)</c:formatCode>
                <c:ptCount val="5"/>
                <c:pt idx="0">
                  <c:v>61434009</c:v>
                </c:pt>
                <c:pt idx="1">
                  <c:v>73870921</c:v>
                </c:pt>
                <c:pt idx="2">
                  <c:v>73870921</c:v>
                </c:pt>
                <c:pt idx="3">
                  <c:v>73870921</c:v>
                </c:pt>
                <c:pt idx="4">
                  <c:v>73870921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Table'!$BJ$571:$BJ$575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Table'!$AS$576:$AT$580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13</c:v>
                </c:pt>
              </c:strCache>
            </c:strRef>
          </c:cat>
          <c:val>
            <c:numRef>
              <c:f>'Main Table'!$BJ$576:$BJ$580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Table'!$BK$571:$BK$575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Table'!$AS$576:$AT$580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13</c:v>
                </c:pt>
              </c:strCache>
            </c:strRef>
          </c:cat>
          <c:val>
            <c:numRef>
              <c:f>'Main Table'!$BK$576:$BK$580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Table'!$BL$571:$BL$575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Table'!$AS$576:$AT$580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13</c:v>
                </c:pt>
              </c:strCache>
            </c:strRef>
          </c:cat>
          <c:val>
            <c:numRef>
              <c:f>'Main Table'!$BL$576:$BL$580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Table'!$BM$571:$BM$575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Table'!$AS$576:$AT$580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13</c:v>
                </c:pt>
              </c:strCache>
            </c:strRef>
          </c:cat>
          <c:val>
            <c:numRef>
              <c:f>'Main Table'!$BM$576:$BM$580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Table'!$BP$571:$BP$575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Table'!$AS$576:$AT$580</c:f>
              <c:strCache>
                <c:ptCount val="5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June 13</c:v>
                </c:pt>
              </c:strCache>
            </c:strRef>
          </c:cat>
          <c:val>
            <c:numRef>
              <c:f>'Main Table'!$BP$576:$BP$580</c:f>
              <c:numCache>
                <c:formatCode>_(* #,##0_);_(* \(#,##0\);_(*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143920000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Table'!$AU$571:$AU$575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Table'!$AU$576:$AU$580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Table'!$AV$571:$AV$575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Table'!$AV$576:$AV$580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Table'!$AW$571:$AW$575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Table'!$AW$576:$AW$580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Table'!$AX$571:$AX$575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Table'!$AX$576:$AX$580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Table'!$AY$571:$AY$575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Table'!$AY$576:$AY$580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Table'!$AZ$571:$AZ$575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Table'!$AZ$576:$AZ$580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Table'!$BB$571:$BB$575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Table'!$BB$576:$BB$580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Table'!$BD$571:$BD$575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Table'!$BD$576:$BD$580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Table'!$BE$571:$BE$575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Table'!$BE$576:$BE$580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93032149.969156623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Table'!$BF$571:$BF$575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Table'!$BF$576:$BF$580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Table'!$BG$571:$BG$575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Table'!$BG$576:$BG$580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90500000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Table'!$BH$571:$BH$575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Table'!$BH$576:$BH$580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Table'!$BI$571:$BI$575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Table'!$BI$576:$BI$580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Table'!$BN$571:$BN$575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Table'!$BN$576:$BN$580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Table'!$BO$571:$BO$575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Table'!$BO$576:$BO$580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Table'!$BQ$571:$BQ$575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Table'!$BQ$576:$BQ$580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Table'!$BR$571:$BR$575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Table'!$BR$576:$BR$580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236952149.96915662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Table'!$BS$571:$BS$575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Table'!$BS$576:$BS$580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Table'!$BT$571:$BT$575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Table'!$BT$576:$BT$580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Table'!$BU$571:$BU$575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Table'!$BU$576:$BU$580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Table'!$BV$571:$BV$575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Table'!$AS$576:$AT$580</c15:sqref>
                        </c15:formulaRef>
                      </c:ext>
                    </c:extLst>
                    <c:strCache>
                      <c:ptCount val="5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June 13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Table'!$BV$576:$BV$580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1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480</xdr:row>
      <xdr:rowOff>99060</xdr:rowOff>
    </xdr:from>
    <xdr:to>
      <xdr:col>22</xdr:col>
      <xdr:colOff>312420</xdr:colOff>
      <xdr:row>481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480</xdr:row>
      <xdr:rowOff>129540</xdr:rowOff>
    </xdr:from>
    <xdr:to>
      <xdr:col>23</xdr:col>
      <xdr:colOff>68580</xdr:colOff>
      <xdr:row>481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498</xdr:row>
      <xdr:rowOff>125730</xdr:rowOff>
    </xdr:from>
    <xdr:to>
      <xdr:col>54</xdr:col>
      <xdr:colOff>213360</xdr:colOff>
      <xdr:row>513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678180</xdr:colOff>
      <xdr:row>587</xdr:row>
      <xdr:rowOff>160020</xdr:rowOff>
    </xdr:from>
    <xdr:to>
      <xdr:col>76</xdr:col>
      <xdr:colOff>182880</xdr:colOff>
      <xdr:row>610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611"/>
  <sheetViews>
    <sheetView tabSelected="1" topLeftCell="A430" zoomScaleNormal="100" workbookViewId="0">
      <selection activeCell="AV586" sqref="AV586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9" t="s">
        <v>5</v>
      </c>
      <c r="C1" s="609"/>
      <c r="D1" s="609"/>
    </row>
    <row r="2" spans="2:90" ht="15.6" x14ac:dyDescent="0.3">
      <c r="B2" s="609" t="s">
        <v>6</v>
      </c>
      <c r="C2" s="609"/>
      <c r="D2" s="60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2" t="s">
        <v>13</v>
      </c>
      <c r="C3" s="612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0" t="s">
        <v>11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11"/>
      <c r="AE4" s="282"/>
      <c r="AF4" s="404"/>
      <c r="AG4" s="404"/>
      <c r="AH4" s="404"/>
      <c r="AI4" s="404"/>
      <c r="AJ4" s="12"/>
      <c r="AL4" s="593" t="s">
        <v>14</v>
      </c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5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3" t="s">
        <v>12</v>
      </c>
      <c r="G6" s="613"/>
      <c r="H6" s="613"/>
      <c r="I6" s="613"/>
      <c r="J6" s="613"/>
      <c r="K6" s="613"/>
      <c r="L6" s="613"/>
      <c r="M6" s="292"/>
      <c r="N6" s="499"/>
      <c r="O6" s="292"/>
      <c r="P6" s="293"/>
      <c r="Q6" s="619" t="s">
        <v>111</v>
      </c>
      <c r="R6" s="613"/>
      <c r="S6" s="613"/>
      <c r="T6" s="613"/>
      <c r="U6" s="620"/>
      <c r="V6" s="3"/>
      <c r="W6" s="8" t="s">
        <v>7</v>
      </c>
      <c r="X6" s="30"/>
      <c r="Y6" s="614">
        <v>1.2500000000000001E-2</v>
      </c>
      <c r="Z6" s="614"/>
      <c r="AA6" s="614"/>
      <c r="AB6" s="614"/>
      <c r="AC6" s="614"/>
      <c r="AD6" s="614"/>
      <c r="AE6" s="614"/>
      <c r="AF6" s="614"/>
      <c r="AG6" s="614"/>
      <c r="AH6" s="614"/>
      <c r="AI6" s="614"/>
      <c r="AJ6" s="615"/>
      <c r="AK6" s="3"/>
      <c r="AL6" s="601" t="s">
        <v>25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81"/>
      <c r="BC6" s="581"/>
      <c r="BD6" s="85"/>
      <c r="BE6" s="596" t="s">
        <v>24</v>
      </c>
      <c r="BF6" s="596"/>
      <c r="BG6" s="596"/>
      <c r="BH6" s="596"/>
      <c r="BI6" s="596"/>
      <c r="BJ6" s="596"/>
      <c r="BK6" s="596"/>
      <c r="BL6" s="596"/>
      <c r="BM6" s="596"/>
      <c r="BN6" s="596"/>
      <c r="BO6" s="596"/>
      <c r="BP6" s="596"/>
      <c r="BQ6" s="596"/>
      <c r="BR6" s="581"/>
      <c r="BS6" s="581"/>
      <c r="BT6" s="581"/>
      <c r="BU6" s="597"/>
      <c r="BV6" s="3"/>
    </row>
    <row r="7" spans="2:90" ht="16.2" x14ac:dyDescent="0.3">
      <c r="D7" s="598" t="s">
        <v>20</v>
      </c>
      <c r="E7" s="599"/>
      <c r="F7" s="599"/>
      <c r="G7" s="599"/>
      <c r="H7" s="599"/>
      <c r="I7" s="599"/>
      <c r="J7" s="599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6" t="s">
        <v>33</v>
      </c>
      <c r="X7" s="617"/>
      <c r="Y7" s="617"/>
      <c r="Z7" s="617"/>
      <c r="AA7" s="617"/>
      <c r="AB7" s="617"/>
      <c r="AC7" s="617"/>
      <c r="AD7" s="617"/>
      <c r="AE7" s="617"/>
      <c r="AF7" s="617"/>
      <c r="AG7" s="617"/>
      <c r="AH7" s="617"/>
      <c r="AI7" s="617"/>
      <c r="AJ7" s="618"/>
      <c r="AK7" s="3"/>
      <c r="AL7" s="598" t="s">
        <v>68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23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91" t="s">
        <v>1</v>
      </c>
      <c r="BB8" s="592"/>
      <c r="BC8" s="592"/>
      <c r="BD8" s="63"/>
      <c r="BE8" s="592" t="s">
        <v>22</v>
      </c>
      <c r="BF8" s="592"/>
      <c r="BG8" s="592"/>
      <c r="BH8" s="592"/>
      <c r="BI8" s="605"/>
      <c r="BJ8" s="606" t="s">
        <v>111</v>
      </c>
      <c r="BK8" s="607"/>
      <c r="BL8" s="607"/>
      <c r="BM8" s="608"/>
      <c r="BN8" s="591" t="s">
        <v>22</v>
      </c>
      <c r="BO8" s="592"/>
      <c r="BP8" s="592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SUM(D102:D466)</f>
        <v>30889882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SUM(D109:D473)</f>
        <v>30646393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SUM(D116:D480)</f>
        <v>31098068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SUM(D123:D490)</f>
        <v>361703198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SUM(D124:D491)</f>
        <v>361641479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SUM(D125:D492)</f>
        <v>361583130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SUM(D126:D493)</f>
        <v>361517642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SUM(D127:D494)</f>
        <v>361451594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SUM(D128:D495)</f>
        <v>361379599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SUM(D129:D496)</f>
        <v>438306211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SUM(D130:D497)</f>
        <v>438231224.23262841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SUM(D131:D498)</f>
        <v>438167965.23262841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SUM(D132:D499)</f>
        <v>769102686.23262835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SUM(D133:D500)</f>
        <v>813393807.23262835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SUM(D134:D501)</f>
        <v>813326328.30462837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SUM(D135:D502)</f>
        <v>813254361.30462837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SUM(D136:D503)</f>
        <v>813184918.34662843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SUM(D137:D504)</f>
        <v>814107884.34662843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SUM(D138:D505)</f>
        <v>814040471.34662843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SUM(D139:D506)</f>
        <v>813984341.34662843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SUM(D140:D507)</f>
        <v>813922770.34662843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SUM(D141:D508)</f>
        <v>813858041.34662843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SUM(D142:D509)</f>
        <v>813791120.34662843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SUM(D143:D510)</f>
        <v>813722551.34662843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SUM(D144:D511)</f>
        <v>813651468.34662843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SUM(D145:D512)</f>
        <v>813592927.34662843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SUM(D146:D513)</f>
        <v>813543889.34662843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SUM(D147:D514)</f>
        <v>813495243.34662843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SUM(D148:D515)</f>
        <v>813440679.34662843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SUM(D149:D516)</f>
        <v>813385531.34662843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SUM(D150:D517)</f>
        <v>813326821.34662843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SUM(D151:D518)</f>
        <v>813263575.34662843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SUM(D152:D519)</f>
        <v>813209376.34662843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SUM(D153:D520)</f>
        <v>813161527.34662843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SUM(D154:D521)</f>
        <v>813111727.34662843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SUM(D155:D522)</f>
        <v>813057208.34662843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SUM(D156:D523)</f>
        <v>813002863.34662843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SUM(D157:D524)</f>
        <v>812947499.34662843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SUM(D158:D525)</f>
        <v>812886899.34662843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SUM(D159:D526)</f>
        <v>812833376.34662843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SUM(D160:D527)</f>
        <v>812796533.34662843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SUM(D161:D528)</f>
        <v>812755921.34662843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SUM(D162:D529)</f>
        <v>812711922.34662843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SUM(D163:D530)</f>
        <v>812666949.34662843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SUM(D164:D531)</f>
        <v>812621592.34662843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SUM(D165:D532)</f>
        <v>812571111.34662843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SUM(D166:D533)</f>
        <v>812527282.34662843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SUM(D167:D534)</f>
        <v>812494564.34662843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SUM(D168:D535)</f>
        <v>812453080.34662843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SUM(D169:D536)</f>
        <v>812412982.34662843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SUM(D170:D537)</f>
        <v>812368345.34662843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SUM(D171:D538)</f>
        <v>812322339.34662843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SUM(D172:D539)</f>
        <v>812272738.34662843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SUM(D173:D540)</f>
        <v>812230078.34662843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SUM(D174:D541)</f>
        <v>812196097.34662843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SUM(D175:D542)</f>
        <v>812157537.34662843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SUM(D176:D543)</f>
        <v>812115558.34662843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SUM(D177:D544)</f>
        <v>812074347.34662843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SUM(D178:D545)</f>
        <v>812028883.34662843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SUM(D179:D546)</f>
        <v>811976034.34662843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SUM(D180:D547)</f>
        <v>811933942.34662843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SUM(D181:D548)</f>
        <v>811902832.34662843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SUM(D182:D552)</f>
        <v>811877412.34662843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SUM(D183:D553)</f>
        <v>811848973.34662843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SUM(D184:D554)</f>
        <v>811813730.34662843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SUM(D185:D555)</f>
        <v>845489205.06091416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SUM(D186:D556)</f>
        <v>896299747.91805696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SUM(D187:D557)</f>
        <v>964831894.4894855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6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SUM(D188:D559)</f>
        <v>964800037.4894855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SUM(D189:D560)</f>
        <v>1141027837.060914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SUM(D190:D564)</f>
        <v>1140991390.060914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SUM(D191:D565)</f>
        <v>1140951236.060914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SUM(D192:D566)</f>
        <v>1140904941.060914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SUM(D193:D567)</f>
        <v>1140853596.060914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SUM(D194:D568)</f>
        <v>1140809983.060914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SUM(D195:D569)</f>
        <v>1140776597.060914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SUM(D196:D575)</f>
        <v>1140739793.060914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SUM(D197:D576)</f>
        <v>1140704097.060914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SUM(D198:D577)</f>
        <v>1140662481.060914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SUM(D199:D578)</f>
        <v>1140617126.060914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SUM(D200:D580)</f>
        <v>1140563497.060914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SUM(D201:D581)</f>
        <v>1140520291.060914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SUM(D202:D582)</f>
        <v>1140486509.060914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SUM(D203:D583)</f>
        <v>1140449091.060914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SUM(D204:D584)</f>
        <v>1140404864.060914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SUM(D205:D585)</f>
        <v>1140363935.060914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SUM(D206:D586)</f>
        <v>1140316546.060914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SUM(D207:D587)</f>
        <v>1140265143.060914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SUM(D208:D588)</f>
        <v>1140216218.060914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SUM(D209:D589)</f>
        <v>1140182152.060914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SUM(D210:D590)</f>
        <v>1140144435.060914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SUM(D211:D591)</f>
        <v>1140099767.060914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SUM(D212:D592)</f>
        <v>1140050409.060914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SUM(D213:D593)</f>
        <v>1139993091.060914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SUM(D214:D594)</f>
        <v>1139932108.060914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SUM(D215:D595)</f>
        <v>1139877873.060914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SUM(D216:D596)</f>
        <v>1139835938.060914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SUM(D217:D597)</f>
        <v>1139790147.060914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SUM(D218:D598)</f>
        <v>1139738613.060914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SUM(D219:D599)</f>
        <v>1139678920.060914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SUM(D220:D600)</f>
        <v>1139612791.060914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SUM(D221:D601)</f>
        <v>1139541104.060914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SUM(D222:D602)</f>
        <v>1139486872.060914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SUM(D223:D603)</f>
        <v>1139441931.060914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SUM(D224:D604)</f>
        <v>1139384604.060914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SUM(D225:D605)</f>
        <v>1139322532.060914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SUM(D226:D606)</f>
        <v>1139258869.060914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SUM(D227:D607)</f>
        <v>1139184568.060914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SUM(D228:D608)</f>
        <v>1139103154.060914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SUM(D229:D609)</f>
        <v>1139023705.060914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SUM(D230:D610)</f>
        <v>1138962816.060914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SUM(D231:D611)</f>
        <v>1138892975.060914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SUM(D232:D612)</f>
        <v>1138817903.060914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SUM(D233:D613)</f>
        <v>1138736322.060914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SUM(D234:D614)</f>
        <v>1138644792.060914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SUM(D235:D615)</f>
        <v>1138543331.060914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SUM(D236:D616)</f>
        <v>1138457038.060914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SUM(D237:D617)</f>
        <v>1138385717.060914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SUM(D238:D618)</f>
        <v>1138296812.060914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SUM(D239:D619)</f>
        <v>1138202345.060914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SUM(D240:D620)</f>
        <v>1138093956.060914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SUM(D241:D621)</f>
        <v>1137975637.060914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SUM(D242:D622)</f>
        <v>1137843096.060914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SUM(D243:D623)</f>
        <v>1137718706.060914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SUM(D244:D624)</f>
        <v>1137615980.060914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SUM(D245:D625)</f>
        <v>1137490291.060914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SUM(D246:D626)</f>
        <v>1137354638.060914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SUM(D247:D627)</f>
        <v>1137211732.060914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SUM(D248:D628)</f>
        <v>1137050191.060914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SUM(D249:D629)</f>
        <v>1136866664.060914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SUM(D250:D630)</f>
        <v>1136709411.060914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SUM(D251:D631)</f>
        <v>1136571162.060914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SUM(D252:D632)</f>
        <v>1136409013.060914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SUM(D253:D633)</f>
        <v>1136251752.060914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SUM(D254:D634)</f>
        <v>1136077984.060914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SUM(D255:D635)</f>
        <v>1135885798.060914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SUM(D256:D636)</f>
        <v>1135681619.060914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SUM(D257:D637)</f>
        <v>1135508780.060914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SUM(D258:D638)</f>
        <v>1135372153.060914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SUM(D259:D639)</f>
        <v>1135199853.060914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SUM(D260:D640)</f>
        <v>1135022771.060914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SUM(D261:D641)</f>
        <v>1134841868.060914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SUM(D262:D642)</f>
        <v>1134733805.060914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SUM(D263:D643)</f>
        <v>1134569793.060914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SUM(D264:D644)</f>
        <v>1134426420.060914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SUM(D265:D645)</f>
        <v>1134288232.060914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SUM(D266:D646)</f>
        <v>1134126664.060914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SUM(D267:D647)</f>
        <v>1133944388.060914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SUM(D268:D648)</f>
        <v>1133740651.060914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SUM(D269:D649)</f>
        <v>1133522075.060914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SUM(D270:D650)</f>
        <v>1133286803.060914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SUM(D271:D651)</f>
        <v>1133074320.060914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SUM(D272:D652)</f>
        <v>1132891541.060914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SUM(D273:D653)</f>
        <v>1132691456.060914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SUM(D274:D654)</f>
        <v>1132481700.060914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SUM(D275:D655)</f>
        <v>1132254747.060914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SUM(D276:D656)</f>
        <v>1132027433.060914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SUM(D277:D657)</f>
        <v>1131780672.060914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SUM(D278:D658)</f>
        <v>1131560374.060914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SUM(D279:D659)</f>
        <v>1131372473.060914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SUM(D280:D660)</f>
        <v>1131172741.060914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SUM(D281:D661)</f>
        <v>1130972706.060914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SUM(D282:D662)</f>
        <v>1130722533.060914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SUM(D283:D663)</f>
        <v>1130484661.060914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SUM(D284:D664)</f>
        <v>1130229981.060914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SUM(D285:D665)</f>
        <v>1130040331.060914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SUM(D286:D666)</f>
        <v>1129852051.060914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SUM(D287:D667)</f>
        <v>1129651942.060914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SUM(D288:D668)</f>
        <v>1129452862.060914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SUM(D289:D669)</f>
        <v>1129220520.060914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SUM(D290:D670)</f>
        <v>1129027490.060914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SUM(D291:D671)</f>
        <v>1128928650.060914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SUM(D292:D672)</f>
        <v>1128768046.060914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SUM(D293:D673)</f>
        <v>1128640306.060914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SUM(D294:D674)</f>
        <v>1128453915.060914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SUM(D295:D675)</f>
        <v>1128254293.060914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SUM(D296:D676)</f>
        <v>1128019518.060914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SUM(D297:D677)</f>
        <v>1127791105.060914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SUM(D298:D678)</f>
        <v>1127625061.060914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SUM(D299:D679)</f>
        <v>1127392834.060914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SUM(D300:D680)</f>
        <v>1127198497.060914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SUM(D301:D681)</f>
        <v>1127008335.060914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SUM(D302:D682)</f>
        <v>1126773624.060914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SUM(D303:D683)</f>
        <v>1126512651.060914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SUM(D304:D684)</f>
        <v>1126238461.060914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SUM(D305:D685)</f>
        <v>1125932012.060914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SUM(D306:D686)</f>
        <v>1125682318.060914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SUM(D307:D687)</f>
        <v>1125461491.060914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SUM(D308:D688)</f>
        <v>1125246808.060914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SUM(D309:D689)</f>
        <v>1125023180.060914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SUM(D310:D690)</f>
        <v>1124785107.060914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SUM(D311:D691)</f>
        <v>1124550688.060914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SUM(D312:D692)</f>
        <v>1124301882.060914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SUM(D313:D693)</f>
        <v>1124099115.060914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SUM(D314:D694)</f>
        <v>1123924555.060914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SUM(D315:D695)</f>
        <v>1123775227.060914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SUM(D316:D696)</f>
        <v>1123600849.060914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SUM(D317:D697)</f>
        <v>1123410768.060914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SUM(D318:D698)</f>
        <v>1123217010.060914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SUM(D319:D699)</f>
        <v>1123024945.060914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SUM(D320:D700)</f>
        <v>1122851878.060914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SUM(D321:D701)</f>
        <v>1122716696.060914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SUM(D322:D702)</f>
        <v>1122564452.060914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SUM(D323:D703)</f>
        <v>1122412725.060914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SUM(D324:D704)</f>
        <v>1122252694.060914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SUM(D325:D705)</f>
        <v>1122090061.060914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SUM(D326:D706)</f>
        <v>1121921028.060914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SUM(D327:D707)</f>
        <v>1121780296.060914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SUM(D328:D708)</f>
        <v>1121672480.060914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SUM(D329:D709)</f>
        <v>1121546028.060914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SUM(D330:D710)</f>
        <v>1121429801.060914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SUM(D331:D711)</f>
        <v>1121316342.060914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SUM(D332:D712)</f>
        <v>1121194605.060914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SUM(D333:D713)</f>
        <v>1121068480.060914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SUM(D334:D714)</f>
        <v>1120962497.060914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SUM(D335:D715)</f>
        <v>1120871241.060914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SUM(D336:D716)</f>
        <v>1120780895.060914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SUM(D337:D717)</f>
        <v>1120685353.060914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SUM(D338:D718)</f>
        <v>1120588547.060914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SUM(D339:D719)</f>
        <v>1120484303.060914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SUM(D340:D720)</f>
        <v>1120384015.060914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SUM(D341:D721)</f>
        <v>1120297531.060914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SUM(D342:D722)</f>
        <v>1120233234.060914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SUM(D343:D723)</f>
        <v>1120180449.060914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SUM(D344:D724)</f>
        <v>1120117051.060914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SUM(D345:D725)</f>
        <v>1120045411.060914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SUM(D346:D726)</f>
        <v>1119976487.060914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SUM(D347:D727)</f>
        <v>1119890948.060914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SUM(D348:D728)</f>
        <v>1119821331.060914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SUM(D349:D729)</f>
        <v>1119764106.060914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SUM(D350:D730)</f>
        <v>1119693052.060914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SUM(D351:D731)</f>
        <v>1119619348.060914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SUM(D352:D732)</f>
        <v>1119544049.060914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SUM(D353:D733)</f>
        <v>1119466672.060914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SUM(D354:D734)</f>
        <v>1119386047.060914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SUM(D355:D735)</f>
        <v>1119321727.060914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SUM(D356:D736)</f>
        <v>1119272315.060914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SUM(D357:D737)</f>
        <v>1119217134.060914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SUM(D358:D738)</f>
        <v>1119160244.060914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SUM(D359:D739)</f>
        <v>1119093019.060914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SUM(D360:D740)</f>
        <v>1119024698.060914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SUM(D361:D741)</f>
        <v>1118955458.060914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SUM(D362:D742)</f>
        <v>1118897230.060914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SUM(D363:D743)</f>
        <v>1118855263.060914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SUM(D364:D744)</f>
        <v>1118809895.060914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SUM(D365:D745)</f>
        <v>1118754212.060914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460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SUM(D366:D746)</f>
        <v>1118692852.060914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SUM(D367:D747)</f>
        <v>1118630079.060914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SUM(D368:D748)</f>
        <v>1118563294.060914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SUM(D369:D749)</f>
        <v>1118513576.060914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SUM(D370:D750)</f>
        <v>1118476680.060914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SUM(D371:D751)</f>
        <v>1118429913.060914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SUM(D372:D752)</f>
        <v>1118376682.060914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SUM(D373:D753)</f>
        <v>1118313187.060914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SUM(D374:D754)</f>
        <v>1118250558.060914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SUM(D375:D755)</f>
        <v>1118184145.060914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SUM(D376:D756)</f>
        <v>1118128237.060914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SUM(D377:D757)</f>
        <v>1118088732.060914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SUM(D378:D758)</f>
        <v>1118042984.060914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SUM(D379:D759)</f>
        <v>1117984279.060914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SUM(D380:D760)</f>
        <v>1117917741.060914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SUM(D381:D761)</f>
        <v>1117850695.060914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SUM(D382:D762)</f>
        <v>1117773719.060914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SUM(D383:D763)</f>
        <v>1117710060.060914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SUM(D384:D764)</f>
        <v>1117665964.060914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SUM(D385:D765)</f>
        <v>1117605766.060914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SUM(D386:D766)</f>
        <v>1117543307.060914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SUM(D387:D767)</f>
        <v>1117474551.060914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SUM(D388:D768)</f>
        <v>1117430300.060914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SUM(D389:D769)</f>
        <v>1117360276.060914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SUM(D390:D770)</f>
        <v>1117294122.060914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SUM(D391:D771)</f>
        <v>1117257139.060914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SUM(D392:D772)</f>
        <v>1117199495.060914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SUM(D393:D773)</f>
        <v>1117137212.060914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SUM(D394:D774)</f>
        <v>1117062029.060914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SUM(D395:D775)</f>
        <v>1116981868.060914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SUM(D396:D776)</f>
        <v>1116896500.060914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SUM(D397:D777)</f>
        <v>1116829720.060914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SUM(D398:D778)</f>
        <v>1116781846.060914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SUM(D399:D779)</f>
        <v>1116725324.060914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SUM(D400:D780)</f>
        <v>1116647604.060914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SUM(D401:D781)</f>
        <v>1116569165.060914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SUM(D402:D782)</f>
        <v>1116494686.060914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SUM(D403:D783)</f>
        <v>1116412913.060914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SUM(D404:D784)</f>
        <v>1116349332.060914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SUM(D405:D785)</f>
        <v>1116306151.060914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SUM(D406:D786)</f>
        <v>1116254501.060914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SUM(D407:D787)</f>
        <v>1116194184.060914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SUM(D408:D788)</f>
        <v>1116129127.060914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SUM(D409:D789)</f>
        <v>1116062057.060914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SUM(D410:D790)</f>
        <v>1115995542.060914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" si="374">+H439+D440</f>
        <v>33534078</v>
      </c>
      <c r="I440" s="16"/>
      <c r="J440" s="436">
        <f t="shared" ref="J440" si="375">+D440/H439</f>
        <v>6.0769156218803814E-4</v>
      </c>
      <c r="K440" s="16"/>
      <c r="L440" s="16"/>
      <c r="M440" s="16"/>
      <c r="N440" s="16">
        <f t="shared" ref="N440" si="376">SUM(D434:D440)</f>
        <v>168821</v>
      </c>
      <c r="O440" s="16">
        <f t="shared" ref="O440" si="377">+H440/BW440</f>
        <v>77805.285382830625</v>
      </c>
      <c r="P440" s="41"/>
      <c r="Q440" s="17">
        <f t="shared" ref="Q440" si="378">SUM(D434:D440)</f>
        <v>168821</v>
      </c>
      <c r="R440" s="16"/>
      <c r="S440" s="60">
        <f t="shared" ref="S440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" si="380">SUM(W435:W440)</f>
        <v>3013</v>
      </c>
      <c r="AA440" s="33">
        <f t="shared" ref="AA440" si="381">+AA439+W440</f>
        <v>592562</v>
      </c>
      <c r="AB440" s="33"/>
      <c r="AC440" s="46">
        <f t="shared" ref="AC440" si="382">+AA440/H440</f>
        <v>1.767044258679186E-2</v>
      </c>
      <c r="AD440" s="33"/>
      <c r="AE440" s="33">
        <f t="shared" ref="AE440" si="383">+AA440/BW440</f>
        <v>1374.8538283062644</v>
      </c>
      <c r="AF440" s="50"/>
      <c r="AG440" s="33">
        <f t="shared" ref="AG440" si="384">SUM(W434:W440)</f>
        <v>3746</v>
      </c>
      <c r="AH440" s="33">
        <f t="shared" ref="AH440" si="385">SUM(D411:D791)</f>
        <v>1115942262.060914</v>
      </c>
      <c r="AI440" s="213">
        <f t="shared" ref="AI440" si="386">+(AG440-AG433)/AG433</f>
        <v>-0.11567516525023608</v>
      </c>
      <c r="AJ440" s="50"/>
      <c r="AK440" s="111"/>
      <c r="AL440" s="23">
        <f t="shared" ref="AL440" si="387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" si="388">+AL440/AP439</f>
        <v>2.2425433841697707E-3</v>
      </c>
      <c r="AS440" s="25"/>
      <c r="AT440" s="25"/>
      <c r="AU440" s="24"/>
      <c r="AV440" s="298">
        <f t="shared" ref="AV440" si="389">+AP440/H440</f>
        <v>0.82196773085575814</v>
      </c>
      <c r="AW440" s="298"/>
      <c r="AX440" s="24">
        <f t="shared" ref="AX440" si="390">+AP440/BW440</f>
        <v>63953.433874709975</v>
      </c>
      <c r="AY440" s="308"/>
      <c r="AZ440" s="111"/>
      <c r="BA440" s="65">
        <f t="shared" ref="BA440" si="391">+BC440-BC439</f>
        <v>1063757</v>
      </c>
      <c r="BB440" s="66"/>
      <c r="BC440" s="66">
        <v>474368613</v>
      </c>
      <c r="BD440" s="66"/>
      <c r="BE440" s="66">
        <f t="shared" ref="BE440" si="392">+D440</f>
        <v>20366</v>
      </c>
      <c r="BF440" s="66"/>
      <c r="BG440" s="144">
        <f t="shared" ref="BG440" si="393">+BE440/BA440</f>
        <v>1.9145349924841858E-2</v>
      </c>
      <c r="BH440" s="66"/>
      <c r="BI440" s="170"/>
      <c r="BJ440" s="66"/>
      <c r="BK440" s="66">
        <f t="shared" ref="BK440" si="394">SUM(BA434:BA440)</f>
        <v>7145817</v>
      </c>
      <c r="BL440" s="66"/>
      <c r="BM440" s="144">
        <f t="shared" ref="BM440" si="395">+Q440/BK440</f>
        <v>2.3625150210255873E-2</v>
      </c>
      <c r="BN440" s="65">
        <f t="shared" ref="BN440" si="396">+BC440/BW440</f>
        <v>1100623.2320185616</v>
      </c>
      <c r="BO440" s="66"/>
      <c r="BP440" s="66">
        <f t="shared" ref="BP440" si="397">+BP439+BE440</f>
        <v>32627100</v>
      </c>
      <c r="BQ440" s="66"/>
      <c r="BR440" s="435">
        <f t="shared" ref="BR440" si="398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ref="H441" si="399">+H440+D441</f>
        <v>33556816</v>
      </c>
      <c r="I441" s="16"/>
      <c r="J441" s="436">
        <f t="shared" ref="J441" si="400">+D441/H440</f>
        <v>6.780565131386645E-4</v>
      </c>
      <c r="K441" s="16"/>
      <c r="L441" s="16"/>
      <c r="M441" s="16"/>
      <c r="N441" s="16">
        <f t="shared" ref="N441" si="401">SUM(D435:D441)</f>
        <v>164053</v>
      </c>
      <c r="O441" s="16">
        <f t="shared" ref="O441" si="402">+H441/BW441</f>
        <v>77677.814814814818</v>
      </c>
      <c r="P441" s="41"/>
      <c r="Q441" s="17">
        <f t="shared" ref="Q441" si="403">SUM(D435:D441)</f>
        <v>164053</v>
      </c>
      <c r="R441" s="16"/>
      <c r="S441" s="60">
        <f t="shared" ref="S441" si="404">+(Q441-Q434)/Q434</f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ref="Z441" si="405">SUM(W436:W441)</f>
        <v>3046</v>
      </c>
      <c r="AA441" s="33">
        <f t="shared" ref="AA441" si="406">+AA440+W441</f>
        <v>593231</v>
      </c>
      <c r="AB441" s="33"/>
      <c r="AC441" s="46">
        <f t="shared" ref="AC441" si="407">+AA441/H441</f>
        <v>1.7678405484000629E-2</v>
      </c>
      <c r="AD441" s="33"/>
      <c r="AE441" s="33">
        <f t="shared" ref="AE441" si="408">+AA441/BW441</f>
        <v>1373.2199074074074</v>
      </c>
      <c r="AF441" s="50"/>
      <c r="AG441" s="33">
        <f t="shared" ref="AG441" si="409">SUM(W435:W441)</f>
        <v>3682</v>
      </c>
      <c r="AH441" s="33">
        <f t="shared" ref="AH441" si="410">SUM(D412:D792)</f>
        <v>1115907526.060914</v>
      </c>
      <c r="AI441" s="213">
        <f t="shared" ref="AI441" si="411">+(AG441-AG434)/AG434</f>
        <v>-0.12872692853762424</v>
      </c>
      <c r="AJ441" s="50"/>
      <c r="AK441" s="111"/>
      <c r="AL441" s="23">
        <f t="shared" ref="AL441" si="412">+AP441-AP440</f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ref="AR441" si="413">+AL441/AP440</f>
        <v>1.5423054695030789E-3</v>
      </c>
      <c r="AS441" s="25"/>
      <c r="AT441" s="25"/>
      <c r="AU441" s="24"/>
      <c r="AV441" s="298">
        <f t="shared" ref="AV441" si="414">+AP441/H441</f>
        <v>0.82267763425469209</v>
      </c>
      <c r="AW441" s="298"/>
      <c r="AX441" s="24">
        <f t="shared" ref="AX441" si="415">+AP441/BW441</f>
        <v>63903.800925925927</v>
      </c>
      <c r="AY441" s="308"/>
      <c r="AZ441" s="111"/>
      <c r="BA441" s="65">
        <f t="shared" ref="BA441" si="416">+BC441-BC440</f>
        <v>858209</v>
      </c>
      <c r="BB441" s="66"/>
      <c r="BC441" s="66">
        <v>475226822</v>
      </c>
      <c r="BD441" s="66"/>
      <c r="BE441" s="66">
        <f t="shared" ref="BE441" si="417">+D441</f>
        <v>22738</v>
      </c>
      <c r="BF441" s="66"/>
      <c r="BG441" s="144">
        <f t="shared" ref="BG441" si="418">+BE441/BA441</f>
        <v>2.6494711661145479E-2</v>
      </c>
      <c r="BH441" s="66"/>
      <c r="BI441" s="170"/>
      <c r="BJ441" s="66"/>
      <c r="BK441" s="66">
        <f t="shared" ref="BK441" si="419">SUM(BA435:BA441)</f>
        <v>7158720</v>
      </c>
      <c r="BL441" s="66"/>
      <c r="BM441" s="144">
        <f t="shared" ref="BM441" si="420">+Q441/BK441</f>
        <v>2.2916526976889725E-2</v>
      </c>
      <c r="BN441" s="65">
        <f t="shared" ref="BN441" si="421">+BC441/BW441</f>
        <v>1100062.0879629629</v>
      </c>
      <c r="BO441" s="66"/>
      <c r="BP441" s="66">
        <f t="shared" ref="BP441" si="422">+BP440+BE441</f>
        <v>32649838</v>
      </c>
      <c r="BQ441" s="66"/>
      <c r="BR441" s="435">
        <f t="shared" ref="BR441" si="423">+BP441/BC441</f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464" si="424">1+B441</f>
        <v>44342</v>
      </c>
      <c r="C442" s="61"/>
      <c r="D442" s="17">
        <v>23500</v>
      </c>
      <c r="E442" s="16"/>
      <c r="F442" s="16"/>
      <c r="G442" s="16"/>
      <c r="H442" s="16">
        <f t="shared" ref="H442" si="425">+H441+D442</f>
        <v>33580316</v>
      </c>
      <c r="I442" s="16"/>
      <c r="J442" s="436">
        <f t="shared" ref="J442" si="426">+D442/H441</f>
        <v>7.0030482033813933E-4</v>
      </c>
      <c r="K442" s="16"/>
      <c r="L442" s="16"/>
      <c r="M442" s="16"/>
      <c r="N442" s="16">
        <f t="shared" ref="N442" si="427">SUM(D436:D442)</f>
        <v>159012</v>
      </c>
      <c r="O442" s="16">
        <f t="shared" ref="O442" si="428">+H442/BW442</f>
        <v>77552.692840646647</v>
      </c>
      <c r="P442" s="41"/>
      <c r="Q442" s="17">
        <f t="shared" ref="Q442" si="429">SUM(D436:D442)</f>
        <v>159012</v>
      </c>
      <c r="R442" s="16"/>
      <c r="S442" s="60">
        <f t="shared" ref="S442" si="430">+(Q442-Q435)/Q435</f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ref="Z442" si="431">SUM(W437:W442)</f>
        <v>2994</v>
      </c>
      <c r="AA442" s="33">
        <f t="shared" ref="AA442" si="432">+AA441+W442</f>
        <v>593838</v>
      </c>
      <c r="AB442" s="33"/>
      <c r="AC442" s="46">
        <f t="shared" ref="AC442" si="433">+AA442/H442</f>
        <v>1.7684109941073813E-2</v>
      </c>
      <c r="AD442" s="33"/>
      <c r="AE442" s="33">
        <f t="shared" ref="AE442" si="434">+AA442/BW442</f>
        <v>1371.4503464203233</v>
      </c>
      <c r="AF442" s="50"/>
      <c r="AG442" s="33">
        <f t="shared" ref="AG442" si="435">SUM(W436:W442)</f>
        <v>3653</v>
      </c>
      <c r="AH442" s="33">
        <f t="shared" ref="AH442" si="436">SUM(D413:D793)</f>
        <v>1115860070.060914</v>
      </c>
      <c r="AI442" s="213">
        <f t="shared" ref="AI442" si="437">+(AG442-AG435)/AG435</f>
        <v>-9.1519522506839091E-2</v>
      </c>
      <c r="AJ442" s="50"/>
      <c r="AK442" s="111"/>
      <c r="AL442" s="23">
        <f t="shared" ref="AL442" si="438">+AP442-AP441</f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ref="AR442" si="439">+AL442/AP441</f>
        <v>2.0222091640784423E-3</v>
      </c>
      <c r="AS442" s="25"/>
      <c r="AT442" s="25"/>
      <c r="AU442" s="24"/>
      <c r="AV442" s="298">
        <f t="shared" ref="AV442" si="440">+AP442/H442</f>
        <v>0.82376437434358862</v>
      </c>
      <c r="AW442" s="298"/>
      <c r="AX442" s="24">
        <f t="shared" ref="AX442" si="441">+AP442/BW442</f>
        <v>63885.145496535799</v>
      </c>
      <c r="AY442" s="308"/>
      <c r="AZ442" s="111"/>
      <c r="BA442" s="65">
        <f t="shared" ref="BA442" si="442">+BC442-BC441</f>
        <v>913421</v>
      </c>
      <c r="BB442" s="66"/>
      <c r="BC442" s="66">
        <v>476140243</v>
      </c>
      <c r="BD442" s="66"/>
      <c r="BE442" s="66">
        <f t="shared" ref="BE442" si="443">+D442</f>
        <v>23500</v>
      </c>
      <c r="BF442" s="66"/>
      <c r="BG442" s="144">
        <f t="shared" ref="BG442" si="444">+BE442/BA442</f>
        <v>2.5727457546958085E-2</v>
      </c>
      <c r="BH442" s="66"/>
      <c r="BI442" s="170"/>
      <c r="BJ442" s="66"/>
      <c r="BK442" s="66">
        <f t="shared" ref="BK442" si="445">SUM(BA436:BA442)</f>
        <v>7194641</v>
      </c>
      <c r="BL442" s="66"/>
      <c r="BM442" s="144">
        <f t="shared" ref="BM442" si="446">+Q442/BK442</f>
        <v>2.2101450232193655E-2</v>
      </c>
      <c r="BN442" s="65">
        <f t="shared" ref="BN442" si="447">+BC442/BW442</f>
        <v>1099631.0461893764</v>
      </c>
      <c r="BO442" s="66"/>
      <c r="BP442" s="66">
        <f t="shared" ref="BP442" si="448">+BP441+BE442</f>
        <v>32673338</v>
      </c>
      <c r="BQ442" s="66"/>
      <c r="BR442" s="435">
        <f t="shared" ref="BR442" si="449">+BP442/BC442</f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424"/>
        <v>44343</v>
      </c>
      <c r="C443" s="61"/>
      <c r="D443" s="17">
        <v>24393</v>
      </c>
      <c r="E443" s="16"/>
      <c r="F443" s="16"/>
      <c r="G443" s="16"/>
      <c r="H443" s="16">
        <f t="shared" ref="H443" si="450">+H442+D443</f>
        <v>33604709</v>
      </c>
      <c r="I443" s="16"/>
      <c r="J443" s="436">
        <f t="shared" ref="J443" si="451">+D443/H442</f>
        <v>7.2640769669945929E-4</v>
      </c>
      <c r="K443" s="16"/>
      <c r="L443" s="16"/>
      <c r="M443" s="16"/>
      <c r="N443" s="16">
        <f t="shared" ref="N443" si="452">SUM(D437:D443)</f>
        <v>153191</v>
      </c>
      <c r="O443" s="16">
        <f t="shared" ref="O443" si="453">+H443/BW443</f>
        <v>77430.205069124422</v>
      </c>
      <c r="P443" s="41"/>
      <c r="Q443" s="17">
        <f t="shared" ref="Q443" si="454">SUM(D437:D443)</f>
        <v>153191</v>
      </c>
      <c r="R443" s="16"/>
      <c r="S443" s="60">
        <f t="shared" ref="S443" si="455">+(Q443-Q436)/Q436</f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ref="Z443" si="456">SUM(W438:W443)</f>
        <v>2967</v>
      </c>
      <c r="AA443" s="33">
        <f t="shared" ref="AA443" si="457">+AA442+W443</f>
        <v>594468</v>
      </c>
      <c r="AB443" s="33"/>
      <c r="AC443" s="46">
        <f t="shared" ref="AC443" si="458">+AA443/H443</f>
        <v>1.7690020764649383E-2</v>
      </c>
      <c r="AD443" s="33"/>
      <c r="AE443" s="33">
        <f t="shared" ref="AE443" si="459">+AA443/BW443</f>
        <v>1369.741935483871</v>
      </c>
      <c r="AF443" s="50"/>
      <c r="AG443" s="33">
        <f t="shared" ref="AG443" si="460">SUM(W437:W443)</f>
        <v>3624</v>
      </c>
      <c r="AH443" s="33">
        <f t="shared" ref="AH443" si="461">SUM(D414:D794)</f>
        <v>1115808024.060914</v>
      </c>
      <c r="AI443" s="213">
        <f t="shared" ref="AI443" si="462">+(AG443-AG436)/AG436</f>
        <v>-7.5038284839203676E-2</v>
      </c>
      <c r="AJ443" s="50"/>
      <c r="AK443" s="111"/>
      <c r="AL443" s="23">
        <f t="shared" ref="AL443" si="463">+AP443-AP442</f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ref="AR443" si="464">+AL443/AP442</f>
        <v>1.4319505544520066E-3</v>
      </c>
      <c r="AS443" s="25"/>
      <c r="AT443" s="25"/>
      <c r="AU443" s="24"/>
      <c r="AV443" s="298">
        <f t="shared" ref="AV443" si="465">+AP443/H443</f>
        <v>0.82434515353190529</v>
      </c>
      <c r="AW443" s="298"/>
      <c r="AX443" s="24">
        <f t="shared" ref="AX443" si="466">+AP443/BW443</f>
        <v>63829.214285714283</v>
      </c>
      <c r="AY443" s="308"/>
      <c r="AZ443" s="111"/>
      <c r="BA443" s="65">
        <f t="shared" ref="BA443" si="467">+BC443-BC442</f>
        <v>1008406</v>
      </c>
      <c r="BB443" s="66"/>
      <c r="BC443" s="66">
        <v>477148649</v>
      </c>
      <c r="BD443" s="66"/>
      <c r="BE443" s="66">
        <f t="shared" ref="BE443" si="468">+D443</f>
        <v>24393</v>
      </c>
      <c r="BF443" s="66"/>
      <c r="BG443" s="144">
        <f t="shared" ref="BG443" si="469">+BE443/BA443</f>
        <v>2.4189661703718543E-2</v>
      </c>
      <c r="BH443" s="66"/>
      <c r="BI443" s="170"/>
      <c r="BJ443" s="66"/>
      <c r="BK443" s="66">
        <f t="shared" ref="BK443" si="470">SUM(BA437:BA443)</f>
        <v>7030345</v>
      </c>
      <c r="BL443" s="66"/>
      <c r="BM443" s="144">
        <f t="shared" ref="BM443" si="471">+Q443/BK443</f>
        <v>2.1789969055572664E-2</v>
      </c>
      <c r="BN443" s="65">
        <f t="shared" ref="BN443" si="472">+BC443/BW443</f>
        <v>1099420.8502304147</v>
      </c>
      <c r="BO443" s="66"/>
      <c r="BP443" s="66">
        <f t="shared" ref="BP443" si="473">+BP442+BE443</f>
        <v>32697731</v>
      </c>
      <c r="BQ443" s="66"/>
      <c r="BR443" s="435">
        <f t="shared" ref="BR443" si="474">+BP443/BC443</f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424"/>
        <v>44344</v>
      </c>
      <c r="C444" s="61"/>
      <c r="D444" s="17">
        <v>22813</v>
      </c>
      <c r="E444" s="16"/>
      <c r="F444" s="16"/>
      <c r="G444" s="16"/>
      <c r="H444" s="16">
        <f t="shared" ref="H444" si="475">+H443+D444</f>
        <v>33627522</v>
      </c>
      <c r="I444" s="16"/>
      <c r="J444" s="436">
        <f t="shared" ref="J444" si="476">+D444/H443</f>
        <v>6.7886319146521991E-4</v>
      </c>
      <c r="K444" s="16"/>
      <c r="L444" s="16"/>
      <c r="M444" s="16"/>
      <c r="N444" s="16">
        <f t="shared" ref="N444" si="477">SUM(D438:D444)</f>
        <v>146990</v>
      </c>
      <c r="O444" s="16">
        <f t="shared" ref="O444" si="478">+H444/BW444</f>
        <v>77304.64827586207</v>
      </c>
      <c r="P444" s="41"/>
      <c r="Q444" s="17">
        <f t="shared" ref="Q444" si="479">SUM(D438:D444)</f>
        <v>146990</v>
      </c>
      <c r="R444" s="16"/>
      <c r="S444" s="60">
        <f t="shared" ref="S444" si="480">+(Q444-Q437)/Q437</f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ref="Z444" si="481">SUM(W439:W444)</f>
        <v>3126</v>
      </c>
      <c r="AA444" s="33">
        <f t="shared" ref="AA444" si="482">+AA443+W444</f>
        <v>595095</v>
      </c>
      <c r="AB444" s="33"/>
      <c r="AC444" s="46">
        <f t="shared" ref="AC444" si="483">+AA444/H444</f>
        <v>1.7696665249375198E-2</v>
      </c>
      <c r="AD444" s="33"/>
      <c r="AE444" s="33">
        <f t="shared" ref="AE444" si="484">+AA444/BW444</f>
        <v>1368.0344827586207</v>
      </c>
      <c r="AF444" s="50"/>
      <c r="AG444" s="33">
        <f t="shared" ref="AG444" si="485">SUM(W438:W444)</f>
        <v>3594</v>
      </c>
      <c r="AH444" s="33">
        <f t="shared" ref="AH444" si="486">SUM(D415:D795)</f>
        <v>1115751420.060914</v>
      </c>
      <c r="AI444" s="213">
        <f t="shared" ref="AI444" si="487">+(AG444-AG437)/AG437</f>
        <v>-6.4549713690786048E-2</v>
      </c>
      <c r="AJ444" s="50"/>
      <c r="AK444" s="111"/>
      <c r="AL444" s="23">
        <f t="shared" ref="AL444" si="488">+AP444-AP443</f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ref="AR444" si="489">+AL444/AP443</f>
        <v>2.3522231109304897E-3</v>
      </c>
      <c r="AS444" s="25"/>
      <c r="AT444" s="25"/>
      <c r="AU444" s="24"/>
      <c r="AV444" s="298">
        <f t="shared" ref="AV444" si="490">+AP444/H444</f>
        <v>0.82572364386528396</v>
      </c>
      <c r="AW444" s="298"/>
      <c r="AX444" s="24">
        <f t="shared" ref="AX444" si="491">+AP444/BW444</f>
        <v>63832.275862068964</v>
      </c>
      <c r="AY444" s="308"/>
      <c r="AZ444" s="111"/>
      <c r="BA444" s="65">
        <f t="shared" ref="BA444" si="492">+BC444-BC443</f>
        <v>992768</v>
      </c>
      <c r="BB444" s="66"/>
      <c r="BC444" s="66">
        <v>478141417</v>
      </c>
      <c r="BD444" s="66"/>
      <c r="BE444" s="66">
        <f t="shared" ref="BE444" si="493">+D444</f>
        <v>22813</v>
      </c>
      <c r="BF444" s="66"/>
      <c r="BG444" s="144">
        <f t="shared" ref="BG444" si="494">+BE444/BA444</f>
        <v>2.297918546931408E-2</v>
      </c>
      <c r="BH444" s="66"/>
      <c r="BI444" s="170"/>
      <c r="BJ444" s="66"/>
      <c r="BK444" s="66">
        <f t="shared" ref="BK444" si="495">SUM(BA438:BA444)</f>
        <v>6597505</v>
      </c>
      <c r="BL444" s="66"/>
      <c r="BM444" s="144">
        <f t="shared" ref="BM444" si="496">+Q444/BK444</f>
        <v>2.2279634498192879E-2</v>
      </c>
      <c r="BN444" s="65">
        <f t="shared" ref="BN444" si="497">+BC444/BW444</f>
        <v>1099175.6712643679</v>
      </c>
      <c r="BO444" s="66"/>
      <c r="BP444" s="66">
        <f t="shared" ref="BP444" si="498">+BP443+BE444</f>
        <v>32720544</v>
      </c>
      <c r="BQ444" s="66"/>
      <c r="BR444" s="435">
        <f t="shared" ref="BR444" si="499">+BP444/BC444</f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424"/>
        <v>44345</v>
      </c>
      <c r="C445" s="61"/>
      <c r="D445" s="17">
        <v>12661</v>
      </c>
      <c r="E445" s="16"/>
      <c r="F445" s="16"/>
      <c r="G445" s="16"/>
      <c r="H445" s="16">
        <f t="shared" ref="H445" si="500">+H444+D445</f>
        <v>33640183</v>
      </c>
      <c r="I445" s="16"/>
      <c r="J445" s="436">
        <f t="shared" ref="J445" si="501">+D445/H444</f>
        <v>3.7650707655473395E-4</v>
      </c>
      <c r="K445" s="16"/>
      <c r="L445" s="16"/>
      <c r="M445" s="16"/>
      <c r="N445" s="16">
        <f t="shared" ref="N445" si="502">SUM(D439:D445)</f>
        <v>140012</v>
      </c>
      <c r="O445" s="16">
        <f t="shared" ref="O445" si="503">+H445/BW445</f>
        <v>77156.383027522941</v>
      </c>
      <c r="P445" s="41"/>
      <c r="Q445" s="17">
        <f t="shared" ref="Q445" si="504">SUM(D439:D445)</f>
        <v>140012</v>
      </c>
      <c r="R445" s="16"/>
      <c r="S445" s="60">
        <f t="shared" ref="S445" si="505">+(Q445-Q438)/Q438</f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ref="Z445" si="506">SUM(W440:W445)</f>
        <v>3248</v>
      </c>
      <c r="AA445" s="33">
        <f t="shared" ref="AA445" si="507">+AA444+W445</f>
        <v>595445</v>
      </c>
      <c r="AB445" s="33"/>
      <c r="AC445" s="46">
        <f t="shared" ref="AC445" si="508">+AA445/H445</f>
        <v>1.770040906138947E-2</v>
      </c>
      <c r="AD445" s="33"/>
      <c r="AE445" s="33">
        <f t="shared" ref="AE445" si="509">+AA445/BW445</f>
        <v>1365.6995412844037</v>
      </c>
      <c r="AF445" s="50"/>
      <c r="AG445" s="33">
        <f t="shared" ref="AG445" si="510">SUM(W439:W445)</f>
        <v>3476</v>
      </c>
      <c r="AH445" s="33">
        <f t="shared" ref="AH445" si="511">SUM(D416:D796)</f>
        <v>1115692151.060914</v>
      </c>
      <c r="AI445" s="213">
        <f t="shared" ref="AI445" si="512">+(AG445-AG438)/AG438</f>
        <v>-8.7903437418000524E-2</v>
      </c>
      <c r="AJ445" s="50"/>
      <c r="AK445" s="111"/>
      <c r="AL445" s="23">
        <f t="shared" ref="AL445" si="513">+AP445-AP444</f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ref="AR445" si="514">+AL445/AP444</f>
        <v>1.8698788203567972E-3</v>
      </c>
      <c r="AS445" s="25"/>
      <c r="AT445" s="25"/>
      <c r="AU445" s="24"/>
      <c r="AV445" s="298">
        <f t="shared" ref="AV445" si="515">+AP445/H445</f>
        <v>0.82695629212242994</v>
      </c>
      <c r="AW445" s="298"/>
      <c r="AX445" s="24">
        <f t="shared" ref="AX445" si="516">+AP445/BW445</f>
        <v>63804.956422018346</v>
      </c>
      <c r="AY445" s="308"/>
      <c r="AZ445" s="111"/>
      <c r="BA445" s="65">
        <f t="shared" ref="BA445" si="517">+BC445-BC444</f>
        <v>775719</v>
      </c>
      <c r="BB445" s="66"/>
      <c r="BC445" s="66">
        <v>478917136</v>
      </c>
      <c r="BD445" s="66"/>
      <c r="BE445" s="66">
        <f t="shared" ref="BE445" si="518">+D445</f>
        <v>12661</v>
      </c>
      <c r="BF445" s="66"/>
      <c r="BG445" s="144">
        <f t="shared" ref="BG445" si="519">+BE445/BA445</f>
        <v>1.6321631931150327E-2</v>
      </c>
      <c r="BH445" s="66"/>
      <c r="BI445" s="170"/>
      <c r="BJ445" s="66"/>
      <c r="BK445" s="66">
        <f t="shared" ref="BK445" si="520">SUM(BA439:BA445)</f>
        <v>6378525</v>
      </c>
      <c r="BL445" s="66"/>
      <c r="BM445" s="144">
        <f t="shared" ref="BM445" si="521">+Q445/BK445</f>
        <v>2.1950529315162989E-2</v>
      </c>
      <c r="BN445" s="65">
        <f t="shared" ref="BN445" si="522">+BC445/BW445</f>
        <v>1098433.7981651376</v>
      </c>
      <c r="BO445" s="66"/>
      <c r="BP445" s="66">
        <f t="shared" ref="BP445" si="523">+BP444+BE445</f>
        <v>32733205</v>
      </c>
      <c r="BQ445" s="66"/>
      <c r="BR445" s="435">
        <f t="shared" ref="BR445" si="524">+BP445/BC445</f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424"/>
        <v>44346</v>
      </c>
      <c r="C446" s="61"/>
      <c r="D446" s="17">
        <v>7750</v>
      </c>
      <c r="E446" s="16"/>
      <c r="F446" s="16"/>
      <c r="G446" s="16"/>
      <c r="H446" s="16">
        <f t="shared" ref="H446" si="525">+H445+D446</f>
        <v>33647933</v>
      </c>
      <c r="I446" s="16"/>
      <c r="J446" s="436">
        <f t="shared" ref="J446" si="526">+D446/H445</f>
        <v>2.3037924615332801E-4</v>
      </c>
      <c r="K446" s="16"/>
      <c r="L446" s="16"/>
      <c r="M446" s="16"/>
      <c r="N446" s="16">
        <f t="shared" ref="N446" si="527">SUM(D440:D446)</f>
        <v>134221</v>
      </c>
      <c r="O446" s="16">
        <f t="shared" ref="O446" si="528">+H446/BW446</f>
        <v>76997.558352402746</v>
      </c>
      <c r="P446" s="41"/>
      <c r="Q446" s="17">
        <f t="shared" ref="Q446" si="529">SUM(D440:D446)</f>
        <v>134221</v>
      </c>
      <c r="R446" s="16"/>
      <c r="S446" s="60">
        <f t="shared" ref="S446" si="530">+(Q446-Q439)/Q439</f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ref="Z446" si="531">SUM(W441:W446)</f>
        <v>3007</v>
      </c>
      <c r="AA446" s="33">
        <f t="shared" ref="AA446" si="532">+AA445+W446</f>
        <v>595569</v>
      </c>
      <c r="AB446" s="33"/>
      <c r="AC446" s="46">
        <f t="shared" ref="AC446" si="533">+AA446/H446</f>
        <v>1.7700017412659495E-2</v>
      </c>
      <c r="AD446" s="33"/>
      <c r="AE446" s="33">
        <f t="shared" ref="AE446" si="534">+AA446/BW446</f>
        <v>1362.8581235697941</v>
      </c>
      <c r="AF446" s="50"/>
      <c r="AG446" s="33">
        <f t="shared" ref="AG446" si="535">SUM(W440:W446)</f>
        <v>3372</v>
      </c>
      <c r="AH446" s="33">
        <f t="shared" ref="AH446" si="536">SUM(D417:D797)</f>
        <v>1115632245.060914</v>
      </c>
      <c r="AI446" s="213">
        <f t="shared" ref="AI446" si="537">+(AG446-AG439)/AG439</f>
        <v>-0.1008</v>
      </c>
      <c r="AJ446" s="50"/>
      <c r="AK446" s="111"/>
      <c r="AL446" s="23">
        <f t="shared" ref="AL446" si="538">+AP446-AP445</f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ref="AR446" si="539">+AL446/AP445</f>
        <v>7.880596259508038E-4</v>
      </c>
      <c r="AS446" s="25"/>
      <c r="AT446" s="25"/>
      <c r="AU446" s="24"/>
      <c r="AV446" s="298">
        <f t="shared" ref="AV446" si="540">+AP446/H446</f>
        <v>0.82741736320028925</v>
      </c>
      <c r="AW446" s="298"/>
      <c r="AX446" s="24">
        <f t="shared" ref="AX446" si="541">+AP446/BW446</f>
        <v>63709.116704805492</v>
      </c>
      <c r="AY446" s="308"/>
      <c r="AZ446" s="111"/>
      <c r="BA446" s="65">
        <f t="shared" ref="BA446" si="542">+BC446-BC445</f>
        <v>573759</v>
      </c>
      <c r="BB446" s="66"/>
      <c r="BC446" s="66">
        <v>479490895</v>
      </c>
      <c r="BD446" s="66"/>
      <c r="BE446" s="66">
        <f t="shared" ref="BE446" si="543">+D446</f>
        <v>7750</v>
      </c>
      <c r="BF446" s="66"/>
      <c r="BG446" s="144">
        <f t="shared" ref="BG446" si="544">+BE446/BA446</f>
        <v>1.350741339133678E-2</v>
      </c>
      <c r="BH446" s="66"/>
      <c r="BI446" s="170"/>
      <c r="BJ446" s="66"/>
      <c r="BK446" s="66">
        <f t="shared" ref="BK446" si="545">SUM(BA440:BA446)</f>
        <v>6186039</v>
      </c>
      <c r="BL446" s="66"/>
      <c r="BM446" s="144">
        <f t="shared" ref="BM446" si="546">+Q446/BK446</f>
        <v>2.1697406046098319E-2</v>
      </c>
      <c r="BN446" s="65">
        <f t="shared" ref="BN446" si="547">+BC446/BW446</f>
        <v>1097233.1693363844</v>
      </c>
      <c r="BO446" s="66"/>
      <c r="BP446" s="66">
        <f t="shared" ref="BP446" si="548">+BP445+BE446</f>
        <v>32740955</v>
      </c>
      <c r="BQ446" s="66"/>
      <c r="BR446" s="435">
        <f t="shared" ref="BR446" si="549">+BP446/BC446</f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424"/>
        <v>44347</v>
      </c>
      <c r="C447" s="61"/>
      <c r="D447" s="17">
        <v>5235</v>
      </c>
      <c r="E447" s="16"/>
      <c r="F447" s="16"/>
      <c r="G447" s="16"/>
      <c r="H447" s="16">
        <f t="shared" ref="H447" si="550">+H446+D447</f>
        <v>33653168</v>
      </c>
      <c r="I447" s="16"/>
      <c r="J447" s="436">
        <f t="shared" ref="J447" si="551">+D447/H446</f>
        <v>1.5558162220544126E-4</v>
      </c>
      <c r="K447" s="16"/>
      <c r="L447" s="16"/>
      <c r="M447" s="16"/>
      <c r="N447" s="16">
        <f t="shared" ref="N447" si="552">SUM(D441:D447)</f>
        <v>119090</v>
      </c>
      <c r="O447" s="16">
        <f t="shared" ref="O447" si="553">+H447/BW447</f>
        <v>76833.716894977173</v>
      </c>
      <c r="P447" s="41"/>
      <c r="Q447" s="17">
        <f t="shared" ref="Q447" si="554">SUM(D441:D447)</f>
        <v>119090</v>
      </c>
      <c r="R447" s="16"/>
      <c r="S447" s="60">
        <f t="shared" ref="S447" si="555">+(Q447-Q440)/Q440</f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ref="Z447" si="556">SUM(W442:W447)</f>
        <v>2453</v>
      </c>
      <c r="AA447" s="33">
        <f t="shared" ref="AA447" si="557">+AA446+W447</f>
        <v>595684</v>
      </c>
      <c r="AB447" s="33"/>
      <c r="AC447" s="46">
        <f t="shared" ref="AC447" si="558">+AA447/H447</f>
        <v>1.770068125532788E-2</v>
      </c>
      <c r="AD447" s="33"/>
      <c r="AE447" s="33">
        <f t="shared" ref="AE447" si="559">+AA447/BW447</f>
        <v>1360.0091324200914</v>
      </c>
      <c r="AF447" s="50"/>
      <c r="AG447" s="33">
        <f t="shared" ref="AG447" si="560">SUM(W441:W447)</f>
        <v>3122</v>
      </c>
      <c r="AH447" s="33">
        <f t="shared" ref="AH447" si="561">SUM(D418:D798)</f>
        <v>1115590211.060914</v>
      </c>
      <c r="AI447" s="213">
        <f t="shared" ref="AI447" si="562">+(AG447-AG440)/AG440</f>
        <v>-0.16657768286171917</v>
      </c>
      <c r="AJ447" s="50"/>
      <c r="AK447" s="111"/>
      <c r="AL447" s="23">
        <f t="shared" ref="AL447" si="563">+AP447-AP446</f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ref="AR447" si="564">+AL447/AP446</f>
        <v>8.2454278391447624E-4</v>
      </c>
      <c r="AS447" s="25"/>
      <c r="AT447" s="25"/>
      <c r="AU447" s="24"/>
      <c r="AV447" s="298">
        <f t="shared" ref="AV447" si="565">+AP447/H447</f>
        <v>0.82797078717819372</v>
      </c>
      <c r="AW447" s="298"/>
      <c r="AX447" s="24">
        <f t="shared" ref="AX447" si="566">+AP447/BW447</f>
        <v>63616.07305936073</v>
      </c>
      <c r="AY447" s="308"/>
      <c r="AZ447" s="111"/>
      <c r="BA447" s="65">
        <f t="shared" ref="BA447" si="567">+BC447-BC446</f>
        <v>439228</v>
      </c>
      <c r="BB447" s="66"/>
      <c r="BC447" s="66">
        <v>479930123</v>
      </c>
      <c r="BD447" s="66"/>
      <c r="BE447" s="66">
        <f t="shared" ref="BE447" si="568">+D447</f>
        <v>5235</v>
      </c>
      <c r="BF447" s="66"/>
      <c r="BG447" s="144">
        <f t="shared" ref="BG447" si="569">+BE447/BA447</f>
        <v>1.1918639066726164E-2</v>
      </c>
      <c r="BH447" s="66"/>
      <c r="BI447" s="170"/>
      <c r="BJ447" s="66"/>
      <c r="BK447" s="66">
        <f t="shared" ref="BK447" si="570">SUM(BA441:BA447)</f>
        <v>5561510</v>
      </c>
      <c r="BL447" s="66"/>
      <c r="BM447" s="144">
        <f t="shared" ref="BM447" si="571">+Q447/BK447</f>
        <v>2.1413249279422314E-2</v>
      </c>
      <c r="BN447" s="65">
        <f t="shared" ref="BN447" si="572">+BC447/BW447</f>
        <v>1095730.8744292238</v>
      </c>
      <c r="BO447" s="66"/>
      <c r="BP447" s="66">
        <f t="shared" ref="BP447" si="573">+BP446+BE447</f>
        <v>32746190</v>
      </c>
      <c r="BQ447" s="66"/>
      <c r="BR447" s="435">
        <f t="shared" ref="BR447" si="574">+BP447/BC447</f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424"/>
        <v>44348</v>
      </c>
      <c r="C448" s="61"/>
      <c r="D448" s="17">
        <v>12976</v>
      </c>
      <c r="E448" s="16"/>
      <c r="F448" s="16"/>
      <c r="G448" s="16"/>
      <c r="H448" s="16">
        <f t="shared" ref="H448" si="575">+H447+D448</f>
        <v>33666144</v>
      </c>
      <c r="I448" s="16"/>
      <c r="J448" s="436">
        <f t="shared" ref="J448" si="576">+D448/H447</f>
        <v>3.855803412029441E-4</v>
      </c>
      <c r="K448" s="16"/>
      <c r="L448" s="16"/>
      <c r="M448" s="16"/>
      <c r="N448" s="16">
        <f t="shared" ref="N448" si="577">SUM(D442:D448)</f>
        <v>109328</v>
      </c>
      <c r="O448" s="16">
        <f t="shared" ref="O448" si="578">+H448/BW448</f>
        <v>76688.255125284733</v>
      </c>
      <c r="P448" s="41"/>
      <c r="Q448" s="17">
        <f t="shared" ref="Q448" si="579">SUM(D442:D448)</f>
        <v>109328</v>
      </c>
      <c r="R448" s="16"/>
      <c r="S448" s="60">
        <f t="shared" ref="S448" si="580">+(Q448-Q441)/Q441</f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ref="Z448" si="581">SUM(W443:W448)</f>
        <v>2133</v>
      </c>
      <c r="AA448" s="33">
        <f t="shared" ref="AA448" si="582">+AA447+W448</f>
        <v>595971</v>
      </c>
      <c r="AB448" s="33"/>
      <c r="AC448" s="46">
        <f t="shared" ref="AC448" si="583">+AA448/H448</f>
        <v>1.7702383736016812E-2</v>
      </c>
      <c r="AD448" s="33"/>
      <c r="AE448" s="33">
        <f t="shared" ref="AE448" si="584">+AA448/BW448</f>
        <v>1357.5649202733484</v>
      </c>
      <c r="AF448" s="50"/>
      <c r="AG448" s="33">
        <f t="shared" ref="AG448" si="585">SUM(W442:W448)</f>
        <v>2740</v>
      </c>
      <c r="AH448" s="33">
        <f t="shared" ref="AH448" si="586">SUM(D419:D799)</f>
        <v>1115559510.060914</v>
      </c>
      <c r="AI448" s="213">
        <f t="shared" ref="AI448" si="587">+(AG448-AG441)/AG441</f>
        <v>-0.25583921781640412</v>
      </c>
      <c r="AJ448" s="50"/>
      <c r="AK448" s="111"/>
      <c r="AL448" s="23">
        <f t="shared" ref="AL448" si="588">+AP448-AP447</f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ref="AR448" si="589">+AL448/AP447</f>
        <v>2.7662375322281495E-3</v>
      </c>
      <c r="AS448" s="25"/>
      <c r="AT448" s="25"/>
      <c r="AU448" s="24"/>
      <c r="AV448" s="298">
        <f t="shared" ref="AV448" si="590">+AP448/H448</f>
        <v>0.82994114205654201</v>
      </c>
      <c r="AW448" s="298"/>
      <c r="AX448" s="24">
        <f t="shared" ref="AX448" si="591">+AP448/BW448</f>
        <v>63646.738041002282</v>
      </c>
      <c r="AY448" s="308"/>
      <c r="AZ448" s="111"/>
      <c r="BA448" s="65">
        <f t="shared" ref="BA448" si="592">+BC448-BC447</f>
        <v>1018663</v>
      </c>
      <c r="BB448" s="66"/>
      <c r="BC448" s="66">
        <v>480948786</v>
      </c>
      <c r="BD448" s="66"/>
      <c r="BE448" s="66">
        <f t="shared" ref="BE448" si="593">+D448</f>
        <v>12976</v>
      </c>
      <c r="BF448" s="66"/>
      <c r="BG448" s="144">
        <f t="shared" ref="BG448" si="594">+BE448/BA448</f>
        <v>1.2738265746375396E-2</v>
      </c>
      <c r="BH448" s="66"/>
      <c r="BI448" s="170"/>
      <c r="BJ448" s="66"/>
      <c r="BK448" s="66">
        <f t="shared" ref="BK448" si="595">SUM(BA442:BA448)</f>
        <v>5721964</v>
      </c>
      <c r="BL448" s="66"/>
      <c r="BM448" s="144">
        <f t="shared" ref="BM448" si="596">+Q448/BK448</f>
        <v>1.91067262918816E-2</v>
      </c>
      <c r="BN448" s="65">
        <f t="shared" ref="BN448" si="597">+BC448/BW448</f>
        <v>1095555.3211845104</v>
      </c>
      <c r="BO448" s="66"/>
      <c r="BP448" s="66">
        <f t="shared" ref="BP448" si="598">+BP447+BE448</f>
        <v>32759166</v>
      </c>
      <c r="BQ448" s="66"/>
      <c r="BR448" s="435">
        <f t="shared" ref="BR448" si="599">+BP448/BC448</f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424"/>
        <v>44349</v>
      </c>
      <c r="C449" s="61"/>
      <c r="D449" s="17">
        <v>16974</v>
      </c>
      <c r="E449" s="16"/>
      <c r="F449" s="16"/>
      <c r="G449" s="16"/>
      <c r="H449" s="16">
        <f t="shared" ref="H449" si="600">+H448+D449</f>
        <v>33683118</v>
      </c>
      <c r="I449" s="16"/>
      <c r="J449" s="436">
        <f t="shared" ref="J449" si="601">+D449/H448</f>
        <v>5.0418604518533518E-4</v>
      </c>
      <c r="K449" s="16"/>
      <c r="L449" s="16"/>
      <c r="M449" s="16"/>
      <c r="N449" s="16">
        <f t="shared" ref="N449" si="602">SUM(D443:D449)</f>
        <v>102802</v>
      </c>
      <c r="O449" s="16">
        <f t="shared" ref="O449" si="603">+H449/BW449</f>
        <v>76552.540909090909</v>
      </c>
      <c r="P449" s="41"/>
      <c r="Q449" s="17">
        <f t="shared" ref="Q449" si="604">SUM(D443:D449)</f>
        <v>102802</v>
      </c>
      <c r="R449" s="16"/>
      <c r="S449" s="60">
        <f t="shared" ref="S449" si="605">+(Q449-Q442)/Q442</f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ref="Z449" si="606">SUM(W444:W449)</f>
        <v>2017</v>
      </c>
      <c r="AA449" s="33">
        <f t="shared" ref="AA449" si="607">+AA448+W449</f>
        <v>596485</v>
      </c>
      <c r="AB449" s="33"/>
      <c r="AC449" s="46">
        <f t="shared" ref="AC449" si="608">+AA449/H449</f>
        <v>1.7708722808856353E-2</v>
      </c>
      <c r="AD449" s="33"/>
      <c r="AE449" s="33">
        <f t="shared" ref="AE449" si="609">+AA449/BW449</f>
        <v>1355.6477272727273</v>
      </c>
      <c r="AF449" s="50"/>
      <c r="AG449" s="33">
        <f t="shared" ref="AG449" si="610">SUM(W443:W449)</f>
        <v>2647</v>
      </c>
      <c r="AH449" s="33">
        <f t="shared" ref="AH449" si="611">SUM(D420:D800)</f>
        <v>1115519056.060914</v>
      </c>
      <c r="AI449" s="213">
        <f t="shared" ref="AI449" si="612">+(AG449-AG442)/AG442</f>
        <v>-0.27539009033670958</v>
      </c>
      <c r="AJ449" s="50"/>
      <c r="AK449" s="111"/>
      <c r="AL449" s="23">
        <f t="shared" ref="AL449" si="613">+AP449-AP448</f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ref="AR449" si="614">+AL449/AP448</f>
        <v>1.6317645683652914E-3</v>
      </c>
      <c r="AS449" s="25"/>
      <c r="AT449" s="25"/>
      <c r="AU449" s="24"/>
      <c r="AV449" s="298">
        <f t="shared" ref="AV449" si="615">+AP449/H449</f>
        <v>0.83087649427229393</v>
      </c>
      <c r="AW449" s="298"/>
      <c r="AX449" s="24">
        <f t="shared" ref="AX449" si="616">+AP449/BW449</f>
        <v>63605.706818181818</v>
      </c>
      <c r="AY449" s="308"/>
      <c r="AZ449" s="111"/>
      <c r="BA449" s="65">
        <f t="shared" ref="BA449" si="617">+BC449-BC448</f>
        <v>659207</v>
      </c>
      <c r="BB449" s="66"/>
      <c r="BC449" s="66">
        <v>481607993</v>
      </c>
      <c r="BD449" s="66"/>
      <c r="BE449" s="66">
        <f t="shared" ref="BE449" si="618">+D449</f>
        <v>16974</v>
      </c>
      <c r="BF449" s="66"/>
      <c r="BG449" s="144">
        <f t="shared" ref="BG449" si="619">+BE449/BA449</f>
        <v>2.5749119775730536E-2</v>
      </c>
      <c r="BH449" s="66"/>
      <c r="BI449" s="170"/>
      <c r="BJ449" s="66"/>
      <c r="BK449" s="66">
        <f t="shared" ref="BK449" si="620">SUM(BA443:BA449)</f>
        <v>5467750</v>
      </c>
      <c r="BL449" s="66"/>
      <c r="BM449" s="144">
        <f t="shared" ref="BM449" si="621">+Q449/BK449</f>
        <v>1.8801517991861368E-2</v>
      </c>
      <c r="BN449" s="65">
        <f t="shared" ref="BN449" si="622">+BC449/BW449</f>
        <v>1094563.6204545454</v>
      </c>
      <c r="BO449" s="66"/>
      <c r="BP449" s="66">
        <f t="shared" ref="BP449" si="623">+BP448+BE449</f>
        <v>32776140</v>
      </c>
      <c r="BQ449" s="66"/>
      <c r="BR449" s="435">
        <f t="shared" ref="BR449" si="624">+BP449/BC449</f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424"/>
        <v>44350</v>
      </c>
      <c r="C450" s="61"/>
      <c r="D450" s="17">
        <v>17821</v>
      </c>
      <c r="E450" s="16"/>
      <c r="F450" s="16"/>
      <c r="G450" s="16"/>
      <c r="H450" s="16">
        <f t="shared" ref="H450" si="625">+H449+D450</f>
        <v>33700939</v>
      </c>
      <c r="I450" s="16"/>
      <c r="J450" s="436">
        <f t="shared" ref="J450" si="626">+D450/H449</f>
        <v>5.2907809781742884E-4</v>
      </c>
      <c r="K450" s="16"/>
      <c r="L450" s="16"/>
      <c r="M450" s="16"/>
      <c r="N450" s="16">
        <f t="shared" ref="N450" si="627">SUM(D444:D450)</f>
        <v>96230</v>
      </c>
      <c r="O450" s="16">
        <f t="shared" ref="O450" si="628">+H450/BW450</f>
        <v>76419.36281179139</v>
      </c>
      <c r="P450" s="41"/>
      <c r="Q450" s="17">
        <f t="shared" ref="Q450" si="629">SUM(D444:D450)</f>
        <v>96230</v>
      </c>
      <c r="R450" s="16"/>
      <c r="S450" s="60">
        <f t="shared" ref="S450" si="630">+(Q450-Q443)/Q443</f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ref="Z450" si="631">SUM(W445:W450)</f>
        <v>1964</v>
      </c>
      <c r="AA450" s="33">
        <f t="shared" ref="AA450" si="632">+AA449+W450</f>
        <v>597059</v>
      </c>
      <c r="AB450" s="33"/>
      <c r="AC450" s="46">
        <f t="shared" ref="AC450" si="633">+AA450/H450</f>
        <v>1.7716390632320365E-2</v>
      </c>
      <c r="AD450" s="33"/>
      <c r="AE450" s="33">
        <f t="shared" ref="AE450" si="634">+AA450/BW450</f>
        <v>1353.875283446712</v>
      </c>
      <c r="AF450" s="50"/>
      <c r="AG450" s="33">
        <f t="shared" ref="AG450" si="635">SUM(W444:W450)</f>
        <v>2591</v>
      </c>
      <c r="AH450" s="33">
        <f t="shared" ref="AH450" si="636">SUM(D421:D801)</f>
        <v>1115476702.060914</v>
      </c>
      <c r="AI450" s="213">
        <f t="shared" ref="AI450" si="637">+(AG450-AG443)/AG443</f>
        <v>-0.28504415011037526</v>
      </c>
      <c r="AJ450" s="50"/>
      <c r="AK450" s="111"/>
      <c r="AL450" s="23">
        <f t="shared" ref="AL450" si="638">+AP450-AP449</f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ref="AR450" si="639">+AL450/AP449</f>
        <v>1.3958152911593732E-3</v>
      </c>
      <c r="AS450" s="25"/>
      <c r="AT450" s="25"/>
      <c r="AU450" s="24"/>
      <c r="AV450" s="298">
        <f t="shared" ref="AV450" si="640">+AP450/H450</f>
        <v>0.83159626501801631</v>
      </c>
      <c r="AW450" s="298"/>
      <c r="AX450" s="24">
        <f t="shared" ref="AX450" si="641">+AP450/BW450</f>
        <v>63550.056689342404</v>
      </c>
      <c r="AY450" s="308"/>
      <c r="AZ450" s="111"/>
      <c r="BA450" s="65">
        <f t="shared" ref="BA450" si="642">+BC450-BC449</f>
        <v>782831</v>
      </c>
      <c r="BB450" s="66"/>
      <c r="BC450" s="66">
        <v>482390824</v>
      </c>
      <c r="BD450" s="66"/>
      <c r="BE450" s="66">
        <f t="shared" ref="BE450" si="643">+D450</f>
        <v>17821</v>
      </c>
      <c r="BF450" s="66"/>
      <c r="BG450" s="144">
        <f t="shared" ref="BG450" si="644">+BE450/BA450</f>
        <v>2.2764811306654947E-2</v>
      </c>
      <c r="BH450" s="66"/>
      <c r="BI450" s="170"/>
      <c r="BJ450" s="66"/>
      <c r="BK450" s="66">
        <f t="shared" ref="BK450" si="645">SUM(BA444:BA450)</f>
        <v>5242175</v>
      </c>
      <c r="BL450" s="66"/>
      <c r="BM450" s="144">
        <f t="shared" ref="BM450" si="646">+Q450/BK450</f>
        <v>1.835688430851698E-2</v>
      </c>
      <c r="BN450" s="65">
        <f t="shared" ref="BN450" si="647">+BC450/BW450</f>
        <v>1093856.7437641723</v>
      </c>
      <c r="BO450" s="66"/>
      <c r="BP450" s="66">
        <f t="shared" ref="BP450" si="648">+BP449+BE450</f>
        <v>32793961</v>
      </c>
      <c r="BQ450" s="66"/>
      <c r="BR450" s="435">
        <f t="shared" ref="BR450" si="649">+BP450/BC450</f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424"/>
        <v>44351</v>
      </c>
      <c r="C451" s="61"/>
      <c r="D451" s="17">
        <v>16925</v>
      </c>
      <c r="E451" s="16"/>
      <c r="F451" s="16"/>
      <c r="G451" s="16"/>
      <c r="H451" s="16">
        <f t="shared" ref="H451" si="650">+H450+D451</f>
        <v>33717864</v>
      </c>
      <c r="I451" s="16"/>
      <c r="J451" s="436">
        <f t="shared" ref="J451" si="651">+D451/H450</f>
        <v>5.0221152591623636E-4</v>
      </c>
      <c r="K451" s="16"/>
      <c r="L451" s="16"/>
      <c r="M451" s="16"/>
      <c r="N451" s="16">
        <f t="shared" ref="N451" si="652">SUM(D445:D451)</f>
        <v>90342</v>
      </c>
      <c r="O451" s="16">
        <f t="shared" ref="O451" si="653">+H451/BW451</f>
        <v>76284.760180995479</v>
      </c>
      <c r="P451" s="41"/>
      <c r="Q451" s="17">
        <f t="shared" ref="Q451" si="654">SUM(D445:D451)</f>
        <v>90342</v>
      </c>
      <c r="R451" s="16"/>
      <c r="S451" s="60">
        <f t="shared" ref="S451" si="655">+(Q451-Q444)/Q444</f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ref="Z451" si="656">SUM(W446:W451)</f>
        <v>2134</v>
      </c>
      <c r="AA451" s="33">
        <f t="shared" ref="AA451" si="657">+AA450+W451</f>
        <v>597579</v>
      </c>
      <c r="AB451" s="33"/>
      <c r="AC451" s="46">
        <f t="shared" ref="AC451" si="658">+AA451/H451</f>
        <v>1.7722919814849483E-2</v>
      </c>
      <c r="AD451" s="33"/>
      <c r="AE451" s="33">
        <f t="shared" ref="AE451" si="659">+AA451/BW451</f>
        <v>1351.9886877828055</v>
      </c>
      <c r="AF451" s="50"/>
      <c r="AG451" s="33">
        <f t="shared" ref="AG451" si="660">SUM(W445:W451)</f>
        <v>2484</v>
      </c>
      <c r="AH451" s="33">
        <f t="shared" ref="AH451" si="661">SUM(D422:D802)</f>
        <v>1115430573.060914</v>
      </c>
      <c r="AI451" s="213">
        <f t="shared" ref="AI451" si="662">+(AG451-AG444)/AG444</f>
        <v>-0.30884808013355591</v>
      </c>
      <c r="AJ451" s="50"/>
      <c r="AK451" s="111"/>
      <c r="AL451" s="23">
        <f t="shared" ref="AL451" si="663">+AP451-AP450</f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ref="AR451" si="664">+AL451/AP450</f>
        <v>1.0497554465876257E-3</v>
      </c>
      <c r="AS451" s="25"/>
      <c r="AT451" s="25"/>
      <c r="AU451" s="24"/>
      <c r="AV451" s="298">
        <f t="shared" ref="AV451" si="665">+AP451/H451</f>
        <v>0.8320513719374395</v>
      </c>
      <c r="AW451" s="298"/>
      <c r="AX451" s="24">
        <f t="shared" ref="AX451" si="666">+AP451/BW451</f>
        <v>63472.839366515836</v>
      </c>
      <c r="AY451" s="308"/>
      <c r="AZ451" s="111"/>
      <c r="BA451" s="65">
        <f t="shared" ref="BA451" si="667">+BC451-BC450</f>
        <v>973509</v>
      </c>
      <c r="BB451" s="66"/>
      <c r="BC451" s="66">
        <v>483364333</v>
      </c>
      <c r="BD451" s="66"/>
      <c r="BE451" s="66">
        <f t="shared" ref="BE451" si="668">+D451</f>
        <v>16925</v>
      </c>
      <c r="BF451" s="66"/>
      <c r="BG451" s="144">
        <f t="shared" ref="BG451" si="669">+BE451/BA451</f>
        <v>1.7385560893633238E-2</v>
      </c>
      <c r="BH451" s="66"/>
      <c r="BI451" s="170"/>
      <c r="BJ451" s="66"/>
      <c r="BK451" s="66">
        <f t="shared" ref="BK451" si="670">SUM(BA445:BA451)</f>
        <v>5222916</v>
      </c>
      <c r="BL451" s="66"/>
      <c r="BM451" s="144">
        <f t="shared" ref="BM451" si="671">+Q451/BK451</f>
        <v>1.7297233958960857E-2</v>
      </c>
      <c r="BN451" s="65">
        <f t="shared" ref="BN451" si="672">+BC451/BW451</f>
        <v>1093584.463800905</v>
      </c>
      <c r="BO451" s="66"/>
      <c r="BP451" s="66">
        <f t="shared" ref="BP451" si="673">+BP450+BE451</f>
        <v>32810886</v>
      </c>
      <c r="BQ451" s="66"/>
      <c r="BR451" s="435">
        <f t="shared" ref="BR451" si="674">+BP451/BC451</f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424"/>
        <v>44352</v>
      </c>
      <c r="C452" s="61"/>
      <c r="D452" s="17">
        <v>11603</v>
      </c>
      <c r="E452" s="16"/>
      <c r="F452" s="16"/>
      <c r="G452" s="16"/>
      <c r="H452" s="16">
        <f t="shared" ref="H452" si="675">+H451+D452</f>
        <v>33729467</v>
      </c>
      <c r="I452" s="16"/>
      <c r="J452" s="436">
        <f t="shared" ref="J452" si="676">+D452/H451</f>
        <v>3.4412025625348035E-4</v>
      </c>
      <c r="K452" s="16"/>
      <c r="L452" s="16"/>
      <c r="M452" s="16"/>
      <c r="N452" s="16">
        <f t="shared" ref="N452" si="677">SUM(D446:D452)</f>
        <v>89284</v>
      </c>
      <c r="O452" s="16">
        <f t="shared" ref="O452" si="678">+H452/BW452</f>
        <v>76138.751693002254</v>
      </c>
      <c r="P452" s="41"/>
      <c r="Q452" s="17">
        <f t="shared" ref="Q452" si="679">SUM(D446:D452)</f>
        <v>89284</v>
      </c>
      <c r="R452" s="16"/>
      <c r="S452" s="60">
        <f t="shared" ref="S452" si="680">+(Q452-Q445)/Q445</f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ref="Z452" si="681">SUM(W447:W452)</f>
        <v>2398</v>
      </c>
      <c r="AA452" s="33">
        <f t="shared" ref="AA452" si="682">+AA451+W452</f>
        <v>597967</v>
      </c>
      <c r="AB452" s="33"/>
      <c r="AC452" s="46">
        <f t="shared" ref="AC452" si="683">+AA452/H452</f>
        <v>1.7728326391875684E-2</v>
      </c>
      <c r="AD452" s="33"/>
      <c r="AE452" s="33">
        <f t="shared" ref="AE452" si="684">+AA452/BW452</f>
        <v>1349.8126410835214</v>
      </c>
      <c r="AF452" s="50"/>
      <c r="AG452" s="33">
        <f t="shared" ref="AG452" si="685">SUM(W446:W452)</f>
        <v>2522</v>
      </c>
      <c r="AH452" s="33">
        <f t="shared" ref="AH452" si="686">SUM(D423:D803)</f>
        <v>1115382754.060914</v>
      </c>
      <c r="AI452" s="213">
        <f t="shared" ref="AI452" si="687">+(AG452-AG445)/AG445</f>
        <v>-0.27445339470655927</v>
      </c>
      <c r="AJ452" s="50"/>
      <c r="AK452" s="111"/>
      <c r="AL452" s="23">
        <f t="shared" ref="AL452" si="688">+AP452-AP451</f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ref="AR452" si="689">+AL452/AP451</f>
        <v>1.7286048348966023E-3</v>
      </c>
      <c r="AS452" s="25"/>
      <c r="AT452" s="25"/>
      <c r="AU452" s="24"/>
      <c r="AV452" s="298">
        <f t="shared" ref="AV452" si="690">+AP452/H452</f>
        <v>0.83320293795333322</v>
      </c>
      <c r="AW452" s="298"/>
      <c r="AX452" s="24">
        <f t="shared" ref="AX452" si="691">+AP452/BW452</f>
        <v>63439.031602708805</v>
      </c>
      <c r="AY452" s="308"/>
      <c r="AZ452" s="111"/>
      <c r="BA452" s="65">
        <f t="shared" ref="BA452" si="692">+BC452-BC451</f>
        <v>2921876</v>
      </c>
      <c r="BB452" s="66"/>
      <c r="BC452" s="66">
        <v>486286209</v>
      </c>
      <c r="BD452" s="66"/>
      <c r="BE452" s="66">
        <f t="shared" ref="BE452" si="693">+D452</f>
        <v>11603</v>
      </c>
      <c r="BF452" s="66"/>
      <c r="BG452" s="144">
        <f t="shared" ref="BG452" si="694">+BE452/BA452</f>
        <v>3.971078854817932E-3</v>
      </c>
      <c r="BH452" s="66"/>
      <c r="BI452" s="170"/>
      <c r="BJ452" s="66"/>
      <c r="BK452" s="66">
        <f t="shared" ref="BK452" si="695">SUM(BA446:BA452)</f>
        <v>7369073</v>
      </c>
      <c r="BL452" s="66"/>
      <c r="BM452" s="144">
        <f t="shared" ref="BM452" si="696">+Q452/BK452</f>
        <v>1.2116042275602373E-2</v>
      </c>
      <c r="BN452" s="65">
        <f t="shared" ref="BN452" si="697">+BC452/BW452</f>
        <v>1097711.5327313771</v>
      </c>
      <c r="BO452" s="66"/>
      <c r="BP452" s="66">
        <f t="shared" ref="BP452" si="698">+BP451+BE452</f>
        <v>32822489</v>
      </c>
      <c r="BQ452" s="66"/>
      <c r="BR452" s="435">
        <f t="shared" ref="BR452" si="699">+BP452/BC452</f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424"/>
        <v>44353</v>
      </c>
      <c r="C453" s="61"/>
      <c r="D453" s="17">
        <v>6408</v>
      </c>
      <c r="E453" s="16"/>
      <c r="F453" s="16"/>
      <c r="G453" s="16"/>
      <c r="H453" s="16">
        <f t="shared" ref="H453" si="700">+H452+D453</f>
        <v>33735875</v>
      </c>
      <c r="I453" s="16"/>
      <c r="J453" s="436">
        <f t="shared" ref="J453" si="701">+D453/H452</f>
        <v>1.8998224905243834E-4</v>
      </c>
      <c r="K453" s="16"/>
      <c r="L453" s="16"/>
      <c r="M453" s="16"/>
      <c r="N453" s="16">
        <f t="shared" ref="N453" si="702">SUM(D447:D453)</f>
        <v>87942</v>
      </c>
      <c r="O453" s="16">
        <f t="shared" ref="O453" si="703">+H453/BW453</f>
        <v>75981.700450450444</v>
      </c>
      <c r="P453" s="41"/>
      <c r="Q453" s="17">
        <f t="shared" ref="Q453" si="704">SUM(D447:D453)</f>
        <v>87942</v>
      </c>
      <c r="R453" s="16"/>
      <c r="S453" s="60">
        <f t="shared" ref="S453" si="705">+(Q453-Q446)/Q446</f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ref="Z453" si="706">SUM(W448:W453)</f>
        <v>2447</v>
      </c>
      <c r="AA453" s="33">
        <f t="shared" ref="AA453" si="707">+AA452+W453</f>
        <v>598131</v>
      </c>
      <c r="AB453" s="33"/>
      <c r="AC453" s="46">
        <f t="shared" ref="AC453" si="708">+AA453/H453</f>
        <v>1.7729820258108021E-2</v>
      </c>
      <c r="AD453" s="33"/>
      <c r="AE453" s="33">
        <f t="shared" ref="AE453" si="709">+AA453/BW453</f>
        <v>1347.1418918918919</v>
      </c>
      <c r="AF453" s="50"/>
      <c r="AG453" s="33">
        <f t="shared" ref="AG453" si="710">SUM(W447:W453)</f>
        <v>2562</v>
      </c>
      <c r="AH453" s="33">
        <f t="shared" ref="AH453" si="711">SUM(D424:D804)</f>
        <v>1115333263.060914</v>
      </c>
      <c r="AI453" s="213">
        <f t="shared" ref="AI453" si="712">+(AG453-AG446)/AG446</f>
        <v>-0.2402135231316726</v>
      </c>
      <c r="AJ453" s="50"/>
      <c r="AK453" s="111"/>
      <c r="AL453" s="23">
        <f t="shared" ref="AL453" si="713">+AP453-AP452</f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ref="AR453" si="714">+AL453/AP452</f>
        <v>6.8482595276152703E-4</v>
      </c>
      <c r="AS453" s="25"/>
      <c r="AT453" s="25"/>
      <c r="AU453" s="24"/>
      <c r="AV453" s="298">
        <f t="shared" ref="AV453" si="715">+AP453/H453</f>
        <v>0.83361516486529552</v>
      </c>
      <c r="AW453" s="298"/>
      <c r="AX453" s="24">
        <f t="shared" ref="AX453" si="716">+AP453/BW453</f>
        <v>63339.497747747744</v>
      </c>
      <c r="AY453" s="308"/>
      <c r="AZ453" s="111"/>
      <c r="BA453" s="65">
        <f t="shared" ref="BA453" si="717">+BC453-BC452</f>
        <v>582741</v>
      </c>
      <c r="BB453" s="66"/>
      <c r="BC453" s="66">
        <v>486868950</v>
      </c>
      <c r="BD453" s="66"/>
      <c r="BE453" s="66">
        <f t="shared" ref="BE453" si="718">+D453</f>
        <v>6408</v>
      </c>
      <c r="BF453" s="66"/>
      <c r="BG453" s="144">
        <f t="shared" ref="BG453" si="719">+BE453/BA453</f>
        <v>1.0996308823302291E-2</v>
      </c>
      <c r="BH453" s="66"/>
      <c r="BI453" s="170"/>
      <c r="BJ453" s="66"/>
      <c r="BK453" s="66">
        <f t="shared" ref="BK453" si="720">SUM(BA447:BA453)</f>
        <v>7378055</v>
      </c>
      <c r="BL453" s="66"/>
      <c r="BM453" s="144">
        <f t="shared" ref="BM453" si="721">+Q453/BK453</f>
        <v>1.1919401522487973E-2</v>
      </c>
      <c r="BN453" s="65">
        <f t="shared" ref="BN453" si="722">+BC453/BW453</f>
        <v>1096551.6891891891</v>
      </c>
      <c r="BO453" s="66"/>
      <c r="BP453" s="66">
        <f t="shared" ref="BP453" si="723">+BP452+BE453</f>
        <v>32828897</v>
      </c>
      <c r="BQ453" s="66"/>
      <c r="BR453" s="435">
        <f t="shared" ref="BR453" si="724">+BP453/BC453</f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424"/>
        <v>44354</v>
      </c>
      <c r="C454" s="61"/>
      <c r="D454" s="17">
        <v>12283</v>
      </c>
      <c r="E454" s="16"/>
      <c r="F454" s="16"/>
      <c r="G454" s="16"/>
      <c r="H454" s="16">
        <f t="shared" ref="H454" si="725">+H453+D454</f>
        <v>33748158</v>
      </c>
      <c r="I454" s="16"/>
      <c r="J454" s="436">
        <f t="shared" ref="J454" si="726">+D454/H453</f>
        <v>3.6409312045411599E-4</v>
      </c>
      <c r="K454" s="16"/>
      <c r="L454" s="16"/>
      <c r="M454" s="16"/>
      <c r="N454" s="16">
        <f t="shared" ref="N454" si="727">SUM(D448:D454)</f>
        <v>94990</v>
      </c>
      <c r="O454" s="16">
        <f t="shared" ref="O454" si="728">+H454/BW454</f>
        <v>75838.557303370791</v>
      </c>
      <c r="P454" s="41"/>
      <c r="Q454" s="17">
        <f t="shared" ref="Q454" si="729">SUM(D448:D454)</f>
        <v>94990</v>
      </c>
      <c r="R454" s="16"/>
      <c r="S454" s="60">
        <f t="shared" ref="S454" si="730">+(Q454-Q447)/Q447</f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ref="Z454" si="731">SUM(W449:W454)</f>
        <v>2472</v>
      </c>
      <c r="AA454" s="33">
        <f t="shared" ref="AA454" si="732">+AA453+W454</f>
        <v>598443</v>
      </c>
      <c r="AB454" s="33"/>
      <c r="AC454" s="46">
        <f t="shared" ref="AC454" si="733">+AA454/H454</f>
        <v>1.7732612251015301E-2</v>
      </c>
      <c r="AD454" s="33"/>
      <c r="AE454" s="33">
        <f t="shared" ref="AE454" si="734">+AA454/BW454</f>
        <v>1344.8157303370785</v>
      </c>
      <c r="AF454" s="50"/>
      <c r="AG454" s="33">
        <f t="shared" ref="AG454" si="735">SUM(W448:W454)</f>
        <v>2759</v>
      </c>
      <c r="AH454" s="33">
        <f t="shared" ref="AH454" si="736">SUM(D425:D805)</f>
        <v>1115297508.060914</v>
      </c>
      <c r="AI454" s="213">
        <f t="shared" ref="AI454" si="737">+(AG454-AG447)/AG447</f>
        <v>-0.11627162075592569</v>
      </c>
      <c r="AJ454" s="50"/>
      <c r="AK454" s="111"/>
      <c r="AL454" s="23">
        <f t="shared" ref="AL454" si="738">+AP454-AP453</f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ref="AR454" si="739">+AL454/AP453</f>
        <v>1.9529393600629982E-3</v>
      </c>
      <c r="AS454" s="25"/>
      <c r="AT454" s="25"/>
      <c r="AU454" s="24"/>
      <c r="AV454" s="298">
        <f t="shared" ref="AV454" si="740">+AP454/H454</f>
        <v>0.83493916912443045</v>
      </c>
      <c r="AW454" s="298"/>
      <c r="AX454" s="24">
        <f t="shared" ref="AX454" si="741">+AP454/BW454</f>
        <v>63320.582022471914</v>
      </c>
      <c r="AY454" s="308"/>
      <c r="AZ454" s="111"/>
      <c r="BA454" s="65">
        <f t="shared" ref="BA454" si="742">+BC454-BC453</f>
        <v>2864658</v>
      </c>
      <c r="BB454" s="66"/>
      <c r="BC454" s="66">
        <v>489733608</v>
      </c>
      <c r="BD454" s="66"/>
      <c r="BE454" s="66">
        <f t="shared" ref="BE454" si="743">+D454</f>
        <v>12283</v>
      </c>
      <c r="BF454" s="66"/>
      <c r="BG454" s="144">
        <f t="shared" ref="BG454" si="744">+BE454/BA454</f>
        <v>4.2877718736407623E-3</v>
      </c>
      <c r="BH454" s="66"/>
      <c r="BI454" s="170"/>
      <c r="BJ454" s="66"/>
      <c r="BK454" s="66">
        <f t="shared" ref="BK454" si="745">SUM(BA448:BA454)</f>
        <v>9803485</v>
      </c>
      <c r="BL454" s="66"/>
      <c r="BM454" s="144">
        <f t="shared" ref="BM454" si="746">+Q454/BK454</f>
        <v>9.6894114694927366E-3</v>
      </c>
      <c r="BN454" s="65">
        <f t="shared" ref="BN454" si="747">+BC454/BW454</f>
        <v>1100524.9617977529</v>
      </c>
      <c r="BO454" s="66"/>
      <c r="BP454" s="66">
        <f t="shared" ref="BP454" si="748">+BP453+BE454</f>
        <v>32841180</v>
      </c>
      <c r="BQ454" s="66"/>
      <c r="BR454" s="435">
        <f t="shared" ref="BR454" si="749">+BP454/BC454</f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424"/>
        <v>44355</v>
      </c>
      <c r="C455" s="61"/>
      <c r="D455" s="17">
        <v>13542</v>
      </c>
      <c r="E455" s="16"/>
      <c r="F455" s="16"/>
      <c r="G455" s="16"/>
      <c r="H455" s="16">
        <f t="shared" ref="H455" si="750">+H454+D455</f>
        <v>33761700</v>
      </c>
      <c r="I455" s="16"/>
      <c r="J455" s="436">
        <f t="shared" ref="J455" si="751">+D455/H454</f>
        <v>4.0126634466983353E-4</v>
      </c>
      <c r="K455" s="16"/>
      <c r="L455" s="16"/>
      <c r="M455" s="16"/>
      <c r="N455" s="16">
        <f t="shared" ref="N455" si="752">SUM(D449:D455)</f>
        <v>95556</v>
      </c>
      <c r="O455" s="16">
        <f t="shared" ref="O455" si="753">+H455/BW455</f>
        <v>75698.87892376681</v>
      </c>
      <c r="P455" s="41"/>
      <c r="Q455" s="17">
        <f t="shared" ref="Q455" si="754">SUM(D449:D455)</f>
        <v>95556</v>
      </c>
      <c r="R455" s="16"/>
      <c r="S455" s="60">
        <f t="shared" ref="S455" si="755">+(Q455-Q448)/Q448</f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ref="Z455" si="756">SUM(W450:W455)</f>
        <v>2359</v>
      </c>
      <c r="AA455" s="33">
        <f t="shared" ref="AA455" si="757">+AA454+W455</f>
        <v>598844</v>
      </c>
      <c r="AB455" s="33"/>
      <c r="AC455" s="46">
        <f t="shared" ref="AC455" si="758">+AA455/H455</f>
        <v>1.7737376968576819E-2</v>
      </c>
      <c r="AD455" s="33"/>
      <c r="AE455" s="33">
        <f t="shared" ref="AE455" si="759">+AA455/BW455</f>
        <v>1342.6995515695066</v>
      </c>
      <c r="AF455" s="50"/>
      <c r="AG455" s="33">
        <f t="shared" ref="AG455" si="760">SUM(W449:W455)</f>
        <v>2873</v>
      </c>
      <c r="AH455" s="33">
        <f t="shared" ref="AH455" si="761">SUM(D426:D806)</f>
        <v>1115275308.060914</v>
      </c>
      <c r="AI455" s="213">
        <f t="shared" ref="AI455" si="762">+(AG455-AG448)/AG448</f>
        <v>4.8540145985401462E-2</v>
      </c>
      <c r="AJ455" s="50"/>
      <c r="AK455" s="111"/>
      <c r="AL455" s="23">
        <f t="shared" ref="AL455" si="763">+AP455-AP454</f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ref="AR455" si="764">+AL455/AP454</f>
        <v>1.533271447425778E-3</v>
      </c>
      <c r="AS455" s="25"/>
      <c r="AT455" s="25"/>
      <c r="AU455" s="24"/>
      <c r="AV455" s="298">
        <f t="shared" ref="AV455" si="765">+AP455/H455</f>
        <v>0.83588394541744049</v>
      </c>
      <c r="AW455" s="298"/>
      <c r="AX455" s="24">
        <f t="shared" ref="AX455" si="766">+AP455/BW455</f>
        <v>63275.477578475336</v>
      </c>
      <c r="AY455" s="308"/>
      <c r="AZ455" s="111"/>
      <c r="BA455" s="65">
        <f t="shared" ref="BA455" si="767">+BC455-BC454</f>
        <v>589126</v>
      </c>
      <c r="BB455" s="66"/>
      <c r="BC455" s="66">
        <v>490322734</v>
      </c>
      <c r="BD455" s="66"/>
      <c r="BE455" s="66">
        <f t="shared" ref="BE455" si="768">+D455</f>
        <v>13542</v>
      </c>
      <c r="BF455" s="66"/>
      <c r="BG455" s="144">
        <f t="shared" ref="BG455" si="769">+BE455/BA455</f>
        <v>2.2986593699819733E-2</v>
      </c>
      <c r="BH455" s="66"/>
      <c r="BI455" s="170"/>
      <c r="BJ455" s="66"/>
      <c r="BK455" s="66">
        <f t="shared" ref="BK455" si="770">SUM(BA449:BA455)</f>
        <v>9373948</v>
      </c>
      <c r="BL455" s="66"/>
      <c r="BM455" s="144">
        <f t="shared" ref="BM455" si="771">+Q455/BK455</f>
        <v>1.0193783878468282E-2</v>
      </c>
      <c r="BN455" s="65">
        <f t="shared" ref="BN455" si="772">+BC455/BW455</f>
        <v>1099378.32735426</v>
      </c>
      <c r="BO455" s="66"/>
      <c r="BP455" s="66">
        <f t="shared" ref="BP455" si="773">+BP454+BE455</f>
        <v>32854722</v>
      </c>
      <c r="BQ455" s="66"/>
      <c r="BR455" s="435">
        <f t="shared" ref="BR455" si="774">+BP455/BC455</f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424"/>
        <v>44356</v>
      </c>
      <c r="C456" s="61"/>
      <c r="D456" s="17">
        <v>14201</v>
      </c>
      <c r="E456" s="16"/>
      <c r="F456" s="16"/>
      <c r="G456" s="16"/>
      <c r="H456" s="16">
        <f t="shared" ref="H456" si="775">+H455+D456</f>
        <v>33775901</v>
      </c>
      <c r="I456" s="16"/>
      <c r="J456" s="436">
        <f t="shared" ref="J456" si="776">+D456/H455</f>
        <v>4.2062455385836616E-4</v>
      </c>
      <c r="K456" s="16"/>
      <c r="L456" s="16"/>
      <c r="M456" s="16"/>
      <c r="N456" s="16">
        <f t="shared" ref="N456" si="777">SUM(D450:D456)</f>
        <v>92783</v>
      </c>
      <c r="O456" s="16">
        <f t="shared" ref="O456" si="778">+H456/BW456</f>
        <v>75561.299776286352</v>
      </c>
      <c r="P456" s="41"/>
      <c r="Q456" s="17">
        <f t="shared" ref="Q456" si="779">SUM(D450:D456)</f>
        <v>92783</v>
      </c>
      <c r="R456" s="16"/>
      <c r="S456" s="60">
        <f t="shared" ref="S456" si="780">+(Q456-Q449)/Q449</f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ref="Z456" si="781">SUM(W451:W456)</f>
        <v>2237</v>
      </c>
      <c r="AA456" s="33">
        <f t="shared" ref="AA456" si="782">+AA455+W456</f>
        <v>599296</v>
      </c>
      <c r="AB456" s="33"/>
      <c r="AC456" s="46">
        <f t="shared" ref="AC456" si="783">+AA456/H456</f>
        <v>1.7743301651671706E-2</v>
      </c>
      <c r="AD456" s="33"/>
      <c r="AE456" s="33">
        <f t="shared" ref="AE456" si="784">+AA456/BW456</f>
        <v>1340.7069351230425</v>
      </c>
      <c r="AF456" s="50"/>
      <c r="AG456" s="33">
        <f t="shared" ref="AG456" si="785">SUM(W450:W456)</f>
        <v>2811</v>
      </c>
      <c r="AH456" s="33">
        <f t="shared" ref="AH456" si="786">SUM(D427:D807)</f>
        <v>1115245156.060914</v>
      </c>
      <c r="AI456" s="213">
        <f t="shared" ref="AI456" si="787">+(AG456-AG449)/AG449</f>
        <v>6.1956932376275031E-2</v>
      </c>
      <c r="AJ456" s="50"/>
      <c r="AK456" s="111"/>
      <c r="AL456" s="23">
        <f t="shared" ref="AL456" si="788">+AP456-AP455</f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ref="AR456" si="789">+AL456/AP455</f>
        <v>1.1774267852829306E-3</v>
      </c>
      <c r="AS456" s="25"/>
      <c r="AT456" s="25"/>
      <c r="AU456" s="24"/>
      <c r="AV456" s="298">
        <f t="shared" ref="AV456" si="790">+AP456/H456</f>
        <v>0.83651627827781705</v>
      </c>
      <c r="AW456" s="298"/>
      <c r="AX456" s="24">
        <f t="shared" ref="AX456" si="791">+AP456/BW456</f>
        <v>63208.25727069351</v>
      </c>
      <c r="AY456" s="308"/>
      <c r="AZ456" s="111"/>
      <c r="BA456" s="65">
        <f t="shared" ref="BA456" si="792">+BC456-BC455</f>
        <v>758547</v>
      </c>
      <c r="BB456" s="66"/>
      <c r="BC456" s="66">
        <v>491081281</v>
      </c>
      <c r="BD456" s="66"/>
      <c r="BE456" s="66">
        <f t="shared" ref="BE456" si="793">+D456</f>
        <v>14201</v>
      </c>
      <c r="BF456" s="66"/>
      <c r="BG456" s="144">
        <f t="shared" ref="BG456" si="794">+BE456/BA456</f>
        <v>1.8721318520803588E-2</v>
      </c>
      <c r="BH456" s="66"/>
      <c r="BI456" s="170"/>
      <c r="BJ456" s="66"/>
      <c r="BK456" s="66">
        <f t="shared" ref="BK456" si="795">SUM(BA450:BA456)</f>
        <v>9473288</v>
      </c>
      <c r="BL456" s="66"/>
      <c r="BM456" s="144">
        <f t="shared" ref="BM456" si="796">+Q456/BK456</f>
        <v>9.7941707250956585E-3</v>
      </c>
      <c r="BN456" s="65">
        <f t="shared" ref="BN456" si="797">+BC456/BW456</f>
        <v>1098615.8411633109</v>
      </c>
      <c r="BO456" s="66"/>
      <c r="BP456" s="66">
        <f t="shared" ref="BP456" si="798">+BP455+BE456</f>
        <v>32868923</v>
      </c>
      <c r="BQ456" s="66"/>
      <c r="BR456" s="435">
        <f t="shared" ref="BR456" si="799">+BP456/BC456</f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424"/>
        <v>44357</v>
      </c>
      <c r="C457" s="61"/>
      <c r="D457" s="17">
        <v>16764</v>
      </c>
      <c r="E457" s="16"/>
      <c r="F457" s="16"/>
      <c r="G457" s="16"/>
      <c r="H457" s="16">
        <f t="shared" ref="H457" si="800">+H456+D457</f>
        <v>33792665</v>
      </c>
      <c r="I457" s="16"/>
      <c r="J457" s="436">
        <f t="shared" ref="J457" si="801">+D457/H456</f>
        <v>4.9633020892618084E-4</v>
      </c>
      <c r="K457" s="16"/>
      <c r="L457" s="16"/>
      <c r="M457" s="16"/>
      <c r="N457" s="16">
        <f t="shared" ref="N457" si="802">SUM(D451:D457)</f>
        <v>91726</v>
      </c>
      <c r="O457" s="16">
        <f t="shared" ref="O457" si="803">+H457/BW457</f>
        <v>75430.055803571435</v>
      </c>
      <c r="P457" s="41"/>
      <c r="Q457" s="17">
        <f t="shared" ref="Q457" si="804">SUM(D451:D457)</f>
        <v>91726</v>
      </c>
      <c r="R457" s="16"/>
      <c r="S457" s="60">
        <f t="shared" ref="S457" si="805">+(Q457-Q450)/Q450</f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ref="Z457" si="806">SUM(W452:W457)</f>
        <v>2198</v>
      </c>
      <c r="AA457" s="33">
        <f t="shared" ref="AA457" si="807">+AA456+W457</f>
        <v>599777</v>
      </c>
      <c r="AB457" s="33"/>
      <c r="AC457" s="46">
        <f t="shared" ref="AC457" si="808">+AA457/H457</f>
        <v>1.7748733341984124E-2</v>
      </c>
      <c r="AD457" s="33"/>
      <c r="AE457" s="33">
        <f t="shared" ref="AE457" si="809">+AA457/BW457</f>
        <v>1338.7879464285713</v>
      </c>
      <c r="AF457" s="50"/>
      <c r="AG457" s="33">
        <f t="shared" ref="AG457" si="810">SUM(W451:W457)</f>
        <v>2718</v>
      </c>
      <c r="AH457" s="33">
        <f t="shared" ref="AH457" si="811">SUM(D428:D808)</f>
        <v>1115210252.060914</v>
      </c>
      <c r="AI457" s="213">
        <f t="shared" ref="AI457" si="812">+(AG457-AG450)/AG450</f>
        <v>4.901582400617522E-2</v>
      </c>
      <c r="AJ457" s="50"/>
      <c r="AK457" s="111"/>
      <c r="AL457" s="23">
        <f t="shared" ref="AL457" si="813">+AP457-AP456</f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ref="AR457" si="814">+AL457/AP456</f>
        <v>1.6248620421021509E-3</v>
      </c>
      <c r="AS457" s="25"/>
      <c r="AT457" s="25"/>
      <c r="AU457" s="24"/>
      <c r="AV457" s="298">
        <f t="shared" ref="AV457" si="815">+AP457/H457</f>
        <v>0.83745984520605288</v>
      </c>
      <c r="AW457" s="298"/>
      <c r="AX457" s="24">
        <f t="shared" ref="AX457" si="816">+AP457/BW457</f>
        <v>63169.642857142855</v>
      </c>
      <c r="AY457" s="308"/>
      <c r="AZ457" s="111"/>
      <c r="BA457" s="65">
        <f t="shared" ref="BA457" si="817">+BC457-BC456</f>
        <v>918719</v>
      </c>
      <c r="BB457" s="66"/>
      <c r="BC457" s="66">
        <v>492000000</v>
      </c>
      <c r="BD457" s="66"/>
      <c r="BE457" s="66">
        <f t="shared" ref="BE457" si="818">+D457</f>
        <v>16764</v>
      </c>
      <c r="BF457" s="66"/>
      <c r="BG457" s="144">
        <f t="shared" ref="BG457" si="819">+BE457/BA457</f>
        <v>1.8247146298269654E-2</v>
      </c>
      <c r="BH457" s="66"/>
      <c r="BI457" s="170"/>
      <c r="BJ457" s="66"/>
      <c r="BK457" s="66">
        <f t="shared" ref="BK457" si="820">SUM(BA451:BA457)</f>
        <v>9609176</v>
      </c>
      <c r="BL457" s="66"/>
      <c r="BM457" s="144">
        <f t="shared" ref="BM457" si="821">+Q457/BK457</f>
        <v>9.5456675993862532E-3</v>
      </c>
      <c r="BN457" s="65">
        <f t="shared" ref="BN457" si="822">+BC457/BW457</f>
        <v>1098214.2857142857</v>
      </c>
      <c r="BO457" s="66"/>
      <c r="BP457" s="66">
        <f t="shared" ref="BP457" si="823">+BP456+BE457</f>
        <v>32885687</v>
      </c>
      <c r="BQ457" s="66"/>
      <c r="BR457" s="435">
        <f t="shared" ref="BR457" si="824">+BP457/BC457</f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424"/>
        <v>44358</v>
      </c>
      <c r="C458" s="61"/>
      <c r="D458" s="17">
        <v>16145</v>
      </c>
      <c r="E458" s="16"/>
      <c r="F458" s="16"/>
      <c r="G458" s="16"/>
      <c r="H458" s="16">
        <f t="shared" ref="H458" si="825">+H457+D458</f>
        <v>33808810</v>
      </c>
      <c r="I458" s="16"/>
      <c r="J458" s="436">
        <f t="shared" ref="J458" si="826">+D458/H457</f>
        <v>4.7776640285695138E-4</v>
      </c>
      <c r="K458" s="16"/>
      <c r="L458" s="16"/>
      <c r="M458" s="16"/>
      <c r="N458" s="16">
        <f t="shared" ref="N458" si="827">SUM(D452:D458)</f>
        <v>90946</v>
      </c>
      <c r="O458" s="16">
        <f t="shared" ref="O458" si="828">+H458/BW458</f>
        <v>75298.017817371932</v>
      </c>
      <c r="P458" s="41"/>
      <c r="Q458" s="17">
        <f t="shared" ref="Q458" si="829">SUM(D452:D458)</f>
        <v>90946</v>
      </c>
      <c r="R458" s="16"/>
      <c r="S458" s="60">
        <f t="shared" ref="S458" si="830">+(Q458-Q451)/Q451</f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ref="Z458" si="831">SUM(W453:W458)</f>
        <v>2231</v>
      </c>
      <c r="AA458" s="33">
        <f t="shared" ref="AA458" si="832">+AA457+W458</f>
        <v>600198</v>
      </c>
      <c r="AB458" s="33"/>
      <c r="AC458" s="46">
        <f t="shared" ref="AC458" si="833">+AA458/H458</f>
        <v>1.7752710018483348E-2</v>
      </c>
      <c r="AD458" s="33"/>
      <c r="AE458" s="33">
        <f t="shared" ref="AE458" si="834">+AA458/BW458</f>
        <v>1336.7438752783964</v>
      </c>
      <c r="AF458" s="50"/>
      <c r="AG458" s="33">
        <f t="shared" ref="AG458" si="835">SUM(W452:W458)</f>
        <v>2619</v>
      </c>
      <c r="AH458" s="33">
        <f t="shared" ref="AH458" si="836">SUM(D429:D809)</f>
        <v>1115174436.060914</v>
      </c>
      <c r="AI458" s="213">
        <f t="shared" ref="AI458" si="837">+(AG458-AG451)/AG451</f>
        <v>5.434782608695652E-2</v>
      </c>
      <c r="AJ458" s="50"/>
      <c r="AK458" s="111"/>
      <c r="AL458" s="23">
        <f t="shared" ref="AL458" si="838">+AP458-AP457</f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ref="AR458" si="839">+AL458/AP457</f>
        <v>1.6368904593639577E-3</v>
      </c>
      <c r="AS458" s="25"/>
      <c r="AT458" s="25"/>
      <c r="AU458" s="24"/>
      <c r="AV458" s="298">
        <f t="shared" ref="AV458" si="840">+AP458/H458</f>
        <v>0.83843010150312891</v>
      </c>
      <c r="AW458" s="298"/>
      <c r="AX458" s="24">
        <f t="shared" ref="AX458" si="841">+AP458/BW458</f>
        <v>63132.124721603563</v>
      </c>
      <c r="AY458" s="308"/>
      <c r="AZ458" s="111"/>
      <c r="BA458" s="65">
        <f t="shared" ref="BA458" si="842">+BC458-BC457</f>
        <v>1246114</v>
      </c>
      <c r="BB458" s="66"/>
      <c r="BC458" s="66">
        <v>493246114</v>
      </c>
      <c r="BD458" s="66"/>
      <c r="BE458" s="66">
        <f t="shared" ref="BE458" si="843">+D458</f>
        <v>16145</v>
      </c>
      <c r="BF458" s="66"/>
      <c r="BG458" s="144">
        <f t="shared" ref="BG458" si="844">+BE458/BA458</f>
        <v>1.2956278478534066E-2</v>
      </c>
      <c r="BH458" s="66"/>
      <c r="BI458" s="170"/>
      <c r="BJ458" s="66"/>
      <c r="BK458" s="66">
        <f t="shared" ref="BK458" si="845">SUM(BA452:BA458)</f>
        <v>9881781</v>
      </c>
      <c r="BL458" s="66"/>
      <c r="BM458" s="144">
        <f t="shared" ref="BM458" si="846">+Q458/BK458</f>
        <v>9.2034016944921165E-3</v>
      </c>
      <c r="BN458" s="65">
        <f t="shared" ref="BN458" si="847">+BC458/BW458</f>
        <v>1098543.6837416482</v>
      </c>
      <c r="BO458" s="66"/>
      <c r="BP458" s="66">
        <f t="shared" ref="BP458" si="848">+BP457+BE458</f>
        <v>32901832</v>
      </c>
      <c r="BQ458" s="66"/>
      <c r="BR458" s="435">
        <f t="shared" ref="BR458" si="849">+BP458/BC458</f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424"/>
        <v>44359</v>
      </c>
      <c r="C459" s="61"/>
      <c r="D459" s="17">
        <v>9427</v>
      </c>
      <c r="E459" s="16"/>
      <c r="F459" s="16"/>
      <c r="G459" s="16"/>
      <c r="H459" s="16">
        <f t="shared" ref="H459" si="850">+H458+D459</f>
        <v>33818237</v>
      </c>
      <c r="I459" s="16"/>
      <c r="J459" s="436">
        <f t="shared" ref="J459" si="851">+D459/H458</f>
        <v>2.7883264746674018E-4</v>
      </c>
      <c r="K459" s="16"/>
      <c r="L459" s="16"/>
      <c r="M459" s="16"/>
      <c r="N459" s="16">
        <f t="shared" ref="N459" si="852">SUM(D453:D459)</f>
        <v>88770</v>
      </c>
      <c r="O459" s="16">
        <f t="shared" ref="O459" si="853">+H459/BW459</f>
        <v>75151.637777777782</v>
      </c>
      <c r="P459" s="41"/>
      <c r="Q459" s="17">
        <f t="shared" ref="Q459" si="854">SUM(D453:D459)</f>
        <v>88770</v>
      </c>
      <c r="R459" s="16"/>
      <c r="S459" s="60">
        <f t="shared" ref="S459" si="855">+(Q459-Q452)/Q452</f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ref="Z459" si="856">SUM(W454:W459)</f>
        <v>2375</v>
      </c>
      <c r="AA459" s="33">
        <f t="shared" ref="AA459" si="857">+AA458+W459</f>
        <v>600506</v>
      </c>
      <c r="AB459" s="33"/>
      <c r="AC459" s="46">
        <f t="shared" ref="AC459" si="858">+AA459/H459</f>
        <v>1.7756868875216648E-2</v>
      </c>
      <c r="AD459" s="33"/>
      <c r="AE459" s="33">
        <f t="shared" ref="AE459" si="859">+AA459/BW459</f>
        <v>1334.4577777777777</v>
      </c>
      <c r="AF459" s="50"/>
      <c r="AG459" s="33">
        <f t="shared" ref="AG459" si="860">SUM(W453:W459)</f>
        <v>2539</v>
      </c>
      <c r="AH459" s="33">
        <f t="shared" ref="AH459" si="861">SUM(D430:D810)</f>
        <v>1115134611.060914</v>
      </c>
      <c r="AI459" s="213">
        <f t="shared" ref="AI459" si="862">+(AG459-AG452)/AG452</f>
        <v>6.7406819984139575E-3</v>
      </c>
      <c r="AJ459" s="50"/>
      <c r="AK459" s="111"/>
      <c r="AL459" s="23">
        <f t="shared" ref="AL459" si="863">+AP459-AP458</f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ref="AR459" si="864">+AL459/AP458</f>
        <v>1.2452761070535989E-3</v>
      </c>
      <c r="AS459" s="25"/>
      <c r="AT459" s="25"/>
      <c r="AU459" s="24"/>
      <c r="AV459" s="298">
        <f t="shared" ref="AV459" si="865">+AP459/H459</f>
        <v>0.83924017091724801</v>
      </c>
      <c r="AW459" s="298"/>
      <c r="AX459" s="24">
        <f t="shared" ref="AX459" si="866">+AP459/BW459</f>
        <v>63070.273333333331</v>
      </c>
      <c r="AY459" s="308"/>
      <c r="AZ459" s="111"/>
      <c r="BA459" s="65">
        <f t="shared" ref="BA459" si="867">+BC459-BC458</f>
        <v>648739</v>
      </c>
      <c r="BB459" s="66"/>
      <c r="BC459" s="66">
        <v>493894853</v>
      </c>
      <c r="BD459" s="66"/>
      <c r="BE459" s="66">
        <f t="shared" ref="BE459" si="868">+D459</f>
        <v>9427</v>
      </c>
      <c r="BF459" s="66"/>
      <c r="BG459" s="144">
        <f t="shared" ref="BG459" si="869">+BE459/BA459</f>
        <v>1.4531267582186364E-2</v>
      </c>
      <c r="BH459" s="66"/>
      <c r="BI459" s="170"/>
      <c r="BJ459" s="66"/>
      <c r="BK459" s="66">
        <f t="shared" ref="BK459" si="870">SUM(BA453:BA459)</f>
        <v>7608644</v>
      </c>
      <c r="BL459" s="66"/>
      <c r="BM459" s="144">
        <f t="shared" ref="BM459" si="871">+Q459/BK459</f>
        <v>1.1666993487932936E-2</v>
      </c>
      <c r="BN459" s="65">
        <f t="shared" ref="BN459" si="872">+BC459/BW459</f>
        <v>1097544.1177777778</v>
      </c>
      <c r="BO459" s="66"/>
      <c r="BP459" s="66">
        <f t="shared" ref="BP459" si="873">+BP458+BE459</f>
        <v>32911259</v>
      </c>
      <c r="BQ459" s="66"/>
      <c r="BR459" s="435">
        <f t="shared" ref="BR459" si="874">+BP459/BC459</f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424"/>
        <v>44360</v>
      </c>
      <c r="C460" s="61"/>
      <c r="D460" s="17">
        <v>5285</v>
      </c>
      <c r="E460" s="16"/>
      <c r="F460" s="16"/>
      <c r="G460" s="16"/>
      <c r="H460" s="16">
        <f t="shared" ref="H460" si="875">+H459+D460</f>
        <v>33823522</v>
      </c>
      <c r="I460" s="16"/>
      <c r="J460" s="436">
        <f t="shared" ref="J460" si="876">+D460/H459</f>
        <v>1.5627662672066555E-4</v>
      </c>
      <c r="K460" s="16"/>
      <c r="L460" s="16"/>
      <c r="M460" s="16"/>
      <c r="N460" s="16">
        <f t="shared" ref="N460" si="877">SUM(D454:D460)</f>
        <v>87647</v>
      </c>
      <c r="O460" s="16">
        <f t="shared" ref="O460" si="878">+H460/BW460</f>
        <v>74996.722838137473</v>
      </c>
      <c r="P460" s="41"/>
      <c r="Q460" s="17">
        <f t="shared" ref="Q460" si="879">SUM(D454:D460)</f>
        <v>87647</v>
      </c>
      <c r="R460" s="16"/>
      <c r="S460" s="60">
        <f t="shared" ref="S460" si="880">+(Q460-Q453)/Q453</f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ref="Z460" si="881">SUM(W455:W460)</f>
        <v>2163</v>
      </c>
      <c r="AA460" s="33">
        <f t="shared" ref="AA460" si="882">+AA459+W460</f>
        <v>600606</v>
      </c>
      <c r="AB460" s="33"/>
      <c r="AC460" s="46">
        <f t="shared" ref="AC460" si="883">+AA460/H460</f>
        <v>1.7757050847632013E-2</v>
      </c>
      <c r="AD460" s="33"/>
      <c r="AE460" s="33">
        <f t="shared" ref="AE460" si="884">+AA460/BW460</f>
        <v>1331.7206208425721</v>
      </c>
      <c r="AF460" s="50"/>
      <c r="AG460" s="33">
        <f t="shared" ref="AG460" si="885">SUM(W454:W460)</f>
        <v>2475</v>
      </c>
      <c r="AH460" s="33">
        <f t="shared" ref="AH460" si="886">SUM(D431:D811)</f>
        <v>1115095516.060914</v>
      </c>
      <c r="AI460" s="213">
        <f t="shared" ref="AI460" si="887">+(AG460-AG453)/AG453</f>
        <v>-3.3957845433255272E-2</v>
      </c>
      <c r="AJ460" s="50"/>
      <c r="AK460" s="111"/>
      <c r="AL460" s="23">
        <f t="shared" ref="AL460" si="888">+AP460-AP459</f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ref="AR460" si="889">+AL460/AP459</f>
        <v>6.5214734196138114E-4</v>
      </c>
      <c r="AS460" s="25"/>
      <c r="AT460" s="25"/>
      <c r="AU460" s="24"/>
      <c r="AV460" s="298">
        <f t="shared" ref="AV460" si="890">+AP460/H460</f>
        <v>0.83965626051598052</v>
      </c>
      <c r="AW460" s="298"/>
      <c r="AX460" s="24">
        <f t="shared" ref="AX460" si="891">+AP460/BW460</f>
        <v>62971.467849223947</v>
      </c>
      <c r="AY460" s="308"/>
      <c r="AZ460" s="111"/>
      <c r="BA460" s="65">
        <f t="shared" ref="BA460" si="892">+BC460-BC459</f>
        <v>454808</v>
      </c>
      <c r="BB460" s="66"/>
      <c r="BC460" s="66">
        <v>494349661</v>
      </c>
      <c r="BD460" s="66"/>
      <c r="BE460" s="66">
        <f t="shared" ref="BE460" si="893">+D460</f>
        <v>5285</v>
      </c>
      <c r="BF460" s="66"/>
      <c r="BG460" s="144">
        <f t="shared" ref="BG460" si="894">+BE460/BA460</f>
        <v>1.1620288121580976E-2</v>
      </c>
      <c r="BH460" s="66"/>
      <c r="BI460" s="170"/>
      <c r="BJ460" s="66"/>
      <c r="BK460" s="66">
        <f t="shared" ref="BK460" si="895">SUM(BA454:BA460)</f>
        <v>7480711</v>
      </c>
      <c r="BL460" s="66"/>
      <c r="BM460" s="144">
        <f t="shared" ref="BM460" si="896">+Q460/BK460</f>
        <v>1.1716399684468495E-2</v>
      </c>
      <c r="BN460" s="65">
        <f t="shared" ref="BN460" si="897">+BC460/BW460</f>
        <v>1096118.9822616407</v>
      </c>
      <c r="BO460" s="66"/>
      <c r="BP460" s="66">
        <f t="shared" ref="BP460" si="898">+BP459+BE460</f>
        <v>32916544</v>
      </c>
      <c r="BQ460" s="66"/>
      <c r="BR460" s="435">
        <f t="shared" ref="BR460" si="899">+BP460/BC460</f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424"/>
        <v>44361</v>
      </c>
      <c r="C461" s="61"/>
      <c r="D461" s="17"/>
      <c r="E461" s="16"/>
      <c r="F461" s="16"/>
      <c r="G461" s="16"/>
      <c r="H461" s="16"/>
      <c r="I461" s="16"/>
      <c r="J461" s="436"/>
      <c r="K461" s="16"/>
      <c r="L461" s="16"/>
      <c r="M461" s="16"/>
      <c r="N461" s="16"/>
      <c r="O461" s="16"/>
      <c r="P461" s="41"/>
      <c r="Q461" s="410"/>
      <c r="R461" s="16"/>
      <c r="S461" s="60"/>
      <c r="T461" s="16"/>
      <c r="U461" s="41"/>
      <c r="V461" s="10"/>
      <c r="W461" s="34"/>
      <c r="X461" s="33"/>
      <c r="Y461" s="33"/>
      <c r="Z461" s="33"/>
      <c r="AA461" s="33"/>
      <c r="AB461" s="33"/>
      <c r="AC461" s="46"/>
      <c r="AD461" s="33"/>
      <c r="AE461" s="33"/>
      <c r="AF461" s="50"/>
      <c r="AG461" s="33"/>
      <c r="AH461" s="33"/>
      <c r="AI461" s="213"/>
      <c r="AJ461" s="50"/>
      <c r="AK461" s="10"/>
      <c r="AL461" s="23"/>
      <c r="AM461" s="24"/>
      <c r="AN461" s="24"/>
      <c r="AO461" s="24"/>
      <c r="AP461" s="24"/>
      <c r="AQ461" s="24"/>
      <c r="AR461" s="461"/>
      <c r="AS461" s="25"/>
      <c r="AT461" s="25"/>
      <c r="AU461" s="24"/>
      <c r="AV461" s="298"/>
      <c r="AW461" s="298"/>
      <c r="AX461" s="24"/>
      <c r="AY461" s="308"/>
      <c r="AZ461" s="10"/>
      <c r="BA461" s="65"/>
      <c r="BB461" s="66"/>
      <c r="BC461" s="66"/>
      <c r="BD461" s="66"/>
      <c r="BE461" s="66"/>
      <c r="BF461" s="66"/>
      <c r="BG461" s="144"/>
      <c r="BH461" s="66"/>
      <c r="BI461" s="170"/>
      <c r="BJ461" s="66"/>
      <c r="BK461" s="66"/>
      <c r="BL461" s="66"/>
      <c r="BM461" s="144"/>
      <c r="BN461" s="65"/>
      <c r="BO461" s="66"/>
      <c r="BP461" s="66"/>
      <c r="BQ461" s="66"/>
      <c r="BR461" s="435"/>
      <c r="BS461" s="66"/>
      <c r="BT461" s="75"/>
      <c r="BU461" s="170"/>
      <c r="BV461" s="1"/>
      <c r="BW461" s="61">
        <f>+BW411+1</f>
        <v>403</v>
      </c>
    </row>
    <row r="462" spans="2:75" x14ac:dyDescent="0.3">
      <c r="B462" s="158">
        <f t="shared" si="424"/>
        <v>44362</v>
      </c>
      <c r="C462" s="61"/>
      <c r="D462" s="17"/>
      <c r="E462" s="16"/>
      <c r="F462" s="16"/>
      <c r="G462" s="16"/>
      <c r="H462" s="16"/>
      <c r="I462" s="16"/>
      <c r="J462" s="436"/>
      <c r="K462" s="16"/>
      <c r="L462" s="16"/>
      <c r="M462" s="16"/>
      <c r="N462" s="16"/>
      <c r="O462" s="16"/>
      <c r="P462" s="41"/>
      <c r="Q462" s="410"/>
      <c r="R462" s="16"/>
      <c r="S462" s="60"/>
      <c r="T462" s="16"/>
      <c r="U462" s="41"/>
      <c r="V462" s="10"/>
      <c r="W462" s="34"/>
      <c r="X462" s="33"/>
      <c r="Y462" s="33"/>
      <c r="Z462" s="33"/>
      <c r="AA462" s="33"/>
      <c r="AB462" s="33"/>
      <c r="AC462" s="46"/>
      <c r="AD462" s="33"/>
      <c r="AE462" s="33"/>
      <c r="AF462" s="50"/>
      <c r="AG462" s="33"/>
      <c r="AH462" s="33"/>
      <c r="AI462" s="213"/>
      <c r="AJ462" s="50"/>
      <c r="AK462" s="10"/>
      <c r="AL462" s="23"/>
      <c r="AM462" s="24"/>
      <c r="AN462" s="24"/>
      <c r="AO462" s="24"/>
      <c r="AP462" s="24"/>
      <c r="AQ462" s="24"/>
      <c r="AR462" s="461"/>
      <c r="AS462" s="25"/>
      <c r="AT462" s="25"/>
      <c r="AU462" s="24"/>
      <c r="AV462" s="298"/>
      <c r="AW462" s="298"/>
      <c r="AX462" s="24"/>
      <c r="AY462" s="308"/>
      <c r="AZ462" s="10"/>
      <c r="BA462" s="65"/>
      <c r="BB462" s="66"/>
      <c r="BC462" s="66"/>
      <c r="BD462" s="66"/>
      <c r="BE462" s="66"/>
      <c r="BF462" s="66"/>
      <c r="BG462" s="144"/>
      <c r="BH462" s="66"/>
      <c r="BI462" s="170"/>
      <c r="BJ462" s="66"/>
      <c r="BK462" s="66"/>
      <c r="BL462" s="66"/>
      <c r="BM462" s="144"/>
      <c r="BN462" s="65"/>
      <c r="BO462" s="66"/>
      <c r="BP462" s="66"/>
      <c r="BQ462" s="66"/>
      <c r="BR462" s="435"/>
      <c r="BS462" s="66"/>
      <c r="BT462" s="75"/>
      <c r="BU462" s="170"/>
      <c r="BV462" s="1"/>
      <c r="BW462" s="61"/>
    </row>
    <row r="463" spans="2:75" x14ac:dyDescent="0.3">
      <c r="B463" s="158">
        <f t="shared" si="424"/>
        <v>44363</v>
      </c>
      <c r="C463" s="61"/>
      <c r="D463" s="17"/>
      <c r="E463" s="16"/>
      <c r="F463" s="16"/>
      <c r="G463" s="16"/>
      <c r="H463" s="16"/>
      <c r="I463" s="16"/>
      <c r="J463" s="436"/>
      <c r="K463" s="16"/>
      <c r="L463" s="16"/>
      <c r="M463" s="16"/>
      <c r="N463" s="16"/>
      <c r="O463" s="16"/>
      <c r="P463" s="41"/>
      <c r="Q463" s="410"/>
      <c r="R463" s="16"/>
      <c r="S463" s="60"/>
      <c r="T463" s="16"/>
      <c r="U463" s="41"/>
      <c r="V463" s="10"/>
      <c r="W463" s="34"/>
      <c r="X463" s="33"/>
      <c r="Y463" s="33"/>
      <c r="Z463" s="33"/>
      <c r="AA463" s="33"/>
      <c r="AB463" s="33"/>
      <c r="AC463" s="46"/>
      <c r="AD463" s="33"/>
      <c r="AE463" s="33"/>
      <c r="AF463" s="50"/>
      <c r="AG463" s="33"/>
      <c r="AH463" s="33"/>
      <c r="AI463" s="213"/>
      <c r="AJ463" s="50"/>
      <c r="AK463" s="10"/>
      <c r="AL463" s="23"/>
      <c r="AM463" s="24"/>
      <c r="AN463" s="24"/>
      <c r="AO463" s="24"/>
      <c r="AP463" s="24"/>
      <c r="AQ463" s="24"/>
      <c r="AR463" s="461"/>
      <c r="AS463" s="25"/>
      <c r="AT463" s="25"/>
      <c r="AU463" s="24"/>
      <c r="AV463" s="298"/>
      <c r="AW463" s="298"/>
      <c r="AX463" s="24"/>
      <c r="AY463" s="308"/>
      <c r="AZ463" s="10"/>
      <c r="BA463" s="65"/>
      <c r="BB463" s="66"/>
      <c r="BC463" s="66"/>
      <c r="BD463" s="66"/>
      <c r="BE463" s="66"/>
      <c r="BF463" s="66"/>
      <c r="BG463" s="144"/>
      <c r="BH463" s="66"/>
      <c r="BI463" s="170"/>
      <c r="BJ463" s="66"/>
      <c r="BK463" s="66"/>
      <c r="BL463" s="66"/>
      <c r="BM463" s="144"/>
      <c r="BN463" s="65"/>
      <c r="BO463" s="66"/>
      <c r="BP463" s="66"/>
      <c r="BQ463" s="66"/>
      <c r="BR463" s="435"/>
      <c r="BS463" s="66"/>
      <c r="BT463" s="75"/>
      <c r="BU463" s="170"/>
      <c r="BV463" s="1"/>
      <c r="BW463" s="61"/>
    </row>
    <row r="464" spans="2:75" x14ac:dyDescent="0.3">
      <c r="B464" s="158">
        <f t="shared" si="424"/>
        <v>44364</v>
      </c>
      <c r="C464" s="61"/>
      <c r="D464" s="17"/>
      <c r="E464" s="16"/>
      <c r="F464" s="16"/>
      <c r="G464" s="16"/>
      <c r="H464" s="16"/>
      <c r="I464" s="16"/>
      <c r="J464" s="436"/>
      <c r="K464" s="16"/>
      <c r="L464" s="16"/>
      <c r="M464" s="16"/>
      <c r="N464" s="16"/>
      <c r="O464" s="16"/>
      <c r="P464" s="41"/>
      <c r="Q464" s="410"/>
      <c r="R464" s="16"/>
      <c r="S464" s="60"/>
      <c r="T464" s="16"/>
      <c r="U464" s="41"/>
      <c r="V464" s="10"/>
      <c r="W464" s="34"/>
      <c r="X464" s="33"/>
      <c r="Y464" s="33"/>
      <c r="Z464" s="33"/>
      <c r="AA464" s="33"/>
      <c r="AB464" s="33"/>
      <c r="AC464" s="46"/>
      <c r="AD464" s="33"/>
      <c r="AE464" s="33"/>
      <c r="AF464" s="50"/>
      <c r="AG464" s="33"/>
      <c r="AH464" s="33"/>
      <c r="AI464" s="213"/>
      <c r="AJ464" s="50"/>
      <c r="AK464" s="10"/>
      <c r="AL464" s="23"/>
      <c r="AM464" s="24"/>
      <c r="AN464" s="24"/>
      <c r="AO464" s="24"/>
      <c r="AP464" s="24"/>
      <c r="AQ464" s="24"/>
      <c r="AR464" s="461"/>
      <c r="AS464" s="25"/>
      <c r="AT464" s="25"/>
      <c r="AU464" s="24"/>
      <c r="AV464" s="298"/>
      <c r="AW464" s="298"/>
      <c r="AX464" s="24"/>
      <c r="AY464" s="308"/>
      <c r="AZ464" s="10"/>
      <c r="BA464" s="65"/>
      <c r="BB464" s="66"/>
      <c r="BC464" s="66"/>
      <c r="BD464" s="66"/>
      <c r="BE464" s="66"/>
      <c r="BF464" s="66"/>
      <c r="BG464" s="144"/>
      <c r="BH464" s="66"/>
      <c r="BI464" s="170"/>
      <c r="BJ464" s="66"/>
      <c r="BK464" s="66"/>
      <c r="BL464" s="66"/>
      <c r="BM464" s="144"/>
      <c r="BN464" s="65"/>
      <c r="BO464" s="66"/>
      <c r="BP464" s="66"/>
      <c r="BQ464" s="66"/>
      <c r="BR464" s="435"/>
      <c r="BS464" s="66"/>
      <c r="BT464" s="75"/>
      <c r="BU464" s="170"/>
      <c r="BV464" s="1"/>
      <c r="BW464" s="61"/>
    </row>
    <row r="465" spans="2:85" x14ac:dyDescent="0.3">
      <c r="B465" s="158">
        <f>1+B461</f>
        <v>44362</v>
      </c>
      <c r="D465" s="559"/>
      <c r="E465" s="19"/>
      <c r="F465" s="19"/>
      <c r="G465" s="19"/>
      <c r="H465" s="19"/>
      <c r="I465" s="19"/>
      <c r="J465" s="39"/>
      <c r="K465" s="19"/>
      <c r="L465" s="19"/>
      <c r="M465" s="19"/>
      <c r="N465" s="19"/>
      <c r="O465" s="19"/>
      <c r="P465" s="43"/>
      <c r="Q465" s="18"/>
      <c r="R465" s="19"/>
      <c r="S465" s="19"/>
      <c r="T465" s="19"/>
      <c r="U465" s="43"/>
      <c r="V465" s="1"/>
      <c r="W465" s="35"/>
      <c r="X465" s="36"/>
      <c r="Y465" s="36"/>
      <c r="Z465" s="36"/>
      <c r="AA465" s="36"/>
      <c r="AB465" s="36"/>
      <c r="AC465" s="47"/>
      <c r="AD465" s="36"/>
      <c r="AE465" s="36"/>
      <c r="AF465" s="51"/>
      <c r="AG465" s="36"/>
      <c r="AH465" s="36"/>
      <c r="AI465" s="36"/>
      <c r="AJ465" s="51"/>
      <c r="AK465" s="1"/>
      <c r="AL465" s="26"/>
      <c r="AM465" s="27"/>
      <c r="AN465" s="27"/>
      <c r="AO465" s="27"/>
      <c r="AP465" s="27"/>
      <c r="AQ465" s="27"/>
      <c r="AR465" s="27"/>
      <c r="AS465" s="27"/>
      <c r="AT465" s="27"/>
      <c r="AU465" s="27"/>
      <c r="AV465" s="300"/>
      <c r="AW465" s="300"/>
      <c r="AX465" s="27"/>
      <c r="AY465" s="307"/>
      <c r="AZ465" s="1"/>
      <c r="BA465" s="67"/>
      <c r="BB465" s="68"/>
      <c r="BC465" s="68"/>
      <c r="BD465" s="68"/>
      <c r="BE465" s="68"/>
      <c r="BF465" s="68"/>
      <c r="BG465" s="68"/>
      <c r="BH465" s="68"/>
      <c r="BI465" s="171"/>
      <c r="BJ465" s="68"/>
      <c r="BK465" s="68"/>
      <c r="BL465" s="68"/>
      <c r="BM465" s="68"/>
      <c r="BN465" s="67"/>
      <c r="BO465" s="68"/>
      <c r="BP465" s="68"/>
      <c r="BQ465" s="68"/>
      <c r="BR465" s="70"/>
      <c r="BS465" s="68"/>
      <c r="BT465" s="68"/>
      <c r="BU465" s="171"/>
      <c r="BV465" s="1"/>
      <c r="BW465" s="61">
        <f>+BW461+1</f>
        <v>404</v>
      </c>
    </row>
    <row r="466" spans="2:85" x14ac:dyDescent="0.3">
      <c r="B466" s="56"/>
      <c r="D466" s="1"/>
      <c r="E466" s="1"/>
      <c r="F466" s="1"/>
      <c r="G466" s="1"/>
      <c r="H466" s="59"/>
      <c r="I466" s="1"/>
      <c r="J466" s="5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59"/>
      <c r="X466" s="1"/>
      <c r="Y466" s="1"/>
      <c r="Z466" s="1"/>
      <c r="AA466" s="1"/>
      <c r="AB466" s="1"/>
      <c r="AC466" s="59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59"/>
      <c r="BD466" s="1"/>
      <c r="BE466" s="59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</row>
    <row r="467" spans="2:85" x14ac:dyDescent="0.3">
      <c r="B467" s="166" t="s">
        <v>74</v>
      </c>
      <c r="D467" s="56">
        <f>+D460</f>
        <v>5285</v>
      </c>
      <c r="E467" s="56">
        <f>+E238</f>
        <v>0</v>
      </c>
      <c r="F467" s="56">
        <f>+F238</f>
        <v>0</v>
      </c>
      <c r="G467" s="56">
        <f>+G238</f>
        <v>0</v>
      </c>
      <c r="H467" s="56">
        <f t="shared" ref="H467:BS467" si="900">+H460</f>
        <v>33823522</v>
      </c>
      <c r="I467" s="56">
        <f t="shared" si="900"/>
        <v>0</v>
      </c>
      <c r="J467" s="56">
        <f t="shared" si="900"/>
        <v>1.5627662672066555E-4</v>
      </c>
      <c r="K467" s="56">
        <f t="shared" si="900"/>
        <v>0</v>
      </c>
      <c r="L467" s="56">
        <f t="shared" si="900"/>
        <v>0</v>
      </c>
      <c r="M467" s="56">
        <f t="shared" si="900"/>
        <v>0</v>
      </c>
      <c r="N467" s="56">
        <f t="shared" si="900"/>
        <v>87647</v>
      </c>
      <c r="O467" s="56">
        <f t="shared" si="900"/>
        <v>74996.722838137473</v>
      </c>
      <c r="P467" s="56">
        <f t="shared" si="900"/>
        <v>0</v>
      </c>
      <c r="Q467" s="56">
        <f t="shared" si="900"/>
        <v>87647</v>
      </c>
      <c r="R467" s="56">
        <f t="shared" si="900"/>
        <v>0</v>
      </c>
      <c r="S467" s="56">
        <f t="shared" si="900"/>
        <v>-3.3544836369425305E-3</v>
      </c>
      <c r="T467" s="56">
        <f t="shared" si="900"/>
        <v>0</v>
      </c>
      <c r="U467" s="56">
        <f t="shared" si="900"/>
        <v>0</v>
      </c>
      <c r="V467" s="56">
        <f t="shared" si="900"/>
        <v>352</v>
      </c>
      <c r="W467" s="56">
        <f t="shared" si="900"/>
        <v>100</v>
      </c>
      <c r="X467" s="56">
        <f t="shared" si="900"/>
        <v>4256</v>
      </c>
      <c r="Y467" s="56">
        <f t="shared" si="900"/>
        <v>0</v>
      </c>
      <c r="Z467" s="56">
        <f t="shared" si="900"/>
        <v>2163</v>
      </c>
      <c r="AA467" s="56">
        <f t="shared" si="900"/>
        <v>600606</v>
      </c>
      <c r="AB467" s="56">
        <f t="shared" si="900"/>
        <v>0</v>
      </c>
      <c r="AC467" s="56">
        <f t="shared" si="900"/>
        <v>1.7757050847632013E-2</v>
      </c>
      <c r="AD467" s="56">
        <f t="shared" si="900"/>
        <v>0</v>
      </c>
      <c r="AE467" s="56">
        <f t="shared" si="900"/>
        <v>1331.7206208425721</v>
      </c>
      <c r="AF467" s="56">
        <f t="shared" si="900"/>
        <v>0</v>
      </c>
      <c r="AG467" s="56">
        <f t="shared" si="900"/>
        <v>2475</v>
      </c>
      <c r="AH467" s="56">
        <f t="shared" si="900"/>
        <v>1115095516.060914</v>
      </c>
      <c r="AI467" s="56">
        <f t="shared" si="900"/>
        <v>-3.3957845433255272E-2</v>
      </c>
      <c r="AJ467" s="56">
        <f t="shared" si="900"/>
        <v>0</v>
      </c>
      <c r="AK467" s="56">
        <f t="shared" si="900"/>
        <v>0</v>
      </c>
      <c r="AL467" s="56">
        <f t="shared" si="900"/>
        <v>18509</v>
      </c>
      <c r="AM467" s="56">
        <f t="shared" si="900"/>
        <v>0</v>
      </c>
      <c r="AN467" s="56">
        <f t="shared" si="900"/>
        <v>0</v>
      </c>
      <c r="AO467" s="56">
        <f t="shared" si="900"/>
        <v>178263</v>
      </c>
      <c r="AP467" s="56">
        <f t="shared" si="900"/>
        <v>28400132</v>
      </c>
      <c r="AQ467" s="56">
        <f t="shared" si="900"/>
        <v>20336656</v>
      </c>
      <c r="AR467" s="56">
        <f t="shared" si="900"/>
        <v>6.5214734196138114E-4</v>
      </c>
      <c r="AS467" s="56">
        <f t="shared" si="900"/>
        <v>0</v>
      </c>
      <c r="AT467" s="56">
        <f t="shared" si="900"/>
        <v>0</v>
      </c>
      <c r="AU467" s="56">
        <f t="shared" si="900"/>
        <v>0</v>
      </c>
      <c r="AV467" s="56">
        <f t="shared" si="900"/>
        <v>0.83965626051598052</v>
      </c>
      <c r="AW467" s="56">
        <f t="shared" si="900"/>
        <v>0</v>
      </c>
      <c r="AX467" s="56">
        <f t="shared" si="900"/>
        <v>62971.467849223947</v>
      </c>
      <c r="AY467" s="56">
        <f t="shared" si="900"/>
        <v>0</v>
      </c>
      <c r="AZ467" s="56">
        <f t="shared" si="900"/>
        <v>0</v>
      </c>
      <c r="BA467" s="56">
        <f t="shared" si="900"/>
        <v>454808</v>
      </c>
      <c r="BB467" s="56">
        <f t="shared" si="900"/>
        <v>0</v>
      </c>
      <c r="BC467" s="56">
        <f t="shared" si="900"/>
        <v>494349661</v>
      </c>
      <c r="BD467" s="56">
        <f t="shared" si="900"/>
        <v>0</v>
      </c>
      <c r="BE467" s="56">
        <f t="shared" si="900"/>
        <v>5285</v>
      </c>
      <c r="BF467" s="56">
        <f t="shared" si="900"/>
        <v>0</v>
      </c>
      <c r="BG467" s="56">
        <f t="shared" si="900"/>
        <v>1.1620288121580976E-2</v>
      </c>
      <c r="BH467" s="56">
        <f t="shared" si="900"/>
        <v>0</v>
      </c>
      <c r="BI467" s="56">
        <f t="shared" si="900"/>
        <v>0</v>
      </c>
      <c r="BJ467" s="56">
        <f t="shared" si="900"/>
        <v>0</v>
      </c>
      <c r="BK467" s="56">
        <f t="shared" si="900"/>
        <v>7480711</v>
      </c>
      <c r="BL467" s="56">
        <f t="shared" si="900"/>
        <v>0</v>
      </c>
      <c r="BM467" s="56">
        <f t="shared" si="900"/>
        <v>1.1716399684468495E-2</v>
      </c>
      <c r="BN467" s="56">
        <f t="shared" si="900"/>
        <v>1096118.9822616407</v>
      </c>
      <c r="BO467" s="56">
        <f t="shared" si="900"/>
        <v>0</v>
      </c>
      <c r="BP467" s="56">
        <f t="shared" si="900"/>
        <v>32916544</v>
      </c>
      <c r="BQ467" s="56">
        <f t="shared" si="900"/>
        <v>0</v>
      </c>
      <c r="BR467" s="56">
        <f t="shared" si="900"/>
        <v>6.6585549858402759E-2</v>
      </c>
      <c r="BS467" s="56">
        <f t="shared" si="900"/>
        <v>0</v>
      </c>
      <c r="BT467" s="56">
        <f t="shared" ref="BT467" si="901">+BT460</f>
        <v>0</v>
      </c>
      <c r="BU467" s="56">
        <f t="shared" ref="BU467" si="902">+BU449</f>
        <v>0</v>
      </c>
      <c r="BV467" s="56">
        <f>+BV350</f>
        <v>0</v>
      </c>
      <c r="BW467" s="56"/>
      <c r="BX467" s="56"/>
      <c r="BY467" s="56"/>
      <c r="BZ467" s="56"/>
      <c r="CA467" s="56"/>
      <c r="CB467" s="56"/>
      <c r="CC467" s="56"/>
      <c r="CD467" s="56"/>
      <c r="CE467" s="61"/>
      <c r="CF467" s="61"/>
      <c r="CG467" s="145"/>
    </row>
    <row r="468" spans="2:85" x14ac:dyDescent="0.3">
      <c r="B468" t="s">
        <v>105</v>
      </c>
      <c r="D468" s="56">
        <f>+D459-D467</f>
        <v>4142</v>
      </c>
      <c r="E468" s="56">
        <f>+E237-E467</f>
        <v>0</v>
      </c>
      <c r="F468" s="56">
        <f>+F237-F467</f>
        <v>0</v>
      </c>
      <c r="G468" s="56">
        <f>+G237-G467</f>
        <v>0</v>
      </c>
      <c r="H468" s="56">
        <f t="shared" ref="H468:BS468" si="903">+H459-H467</f>
        <v>-5285</v>
      </c>
      <c r="I468" s="56">
        <f t="shared" si="903"/>
        <v>0</v>
      </c>
      <c r="J468" s="56">
        <f t="shared" si="903"/>
        <v>1.2255602074607463E-4</v>
      </c>
      <c r="K468" s="56">
        <f t="shared" si="903"/>
        <v>0</v>
      </c>
      <c r="L468" s="56">
        <f t="shared" si="903"/>
        <v>0</v>
      </c>
      <c r="M468" s="56">
        <f t="shared" si="903"/>
        <v>0</v>
      </c>
      <c r="N468" s="56">
        <f t="shared" si="903"/>
        <v>1123</v>
      </c>
      <c r="O468" s="56">
        <f t="shared" si="903"/>
        <v>154.91493964030815</v>
      </c>
      <c r="P468" s="56">
        <f t="shared" si="903"/>
        <v>0</v>
      </c>
      <c r="Q468" s="56">
        <f t="shared" si="903"/>
        <v>1123</v>
      </c>
      <c r="R468" s="56">
        <f t="shared" si="903"/>
        <v>0</v>
      </c>
      <c r="S468" s="56">
        <f t="shared" si="903"/>
        <v>-2.4024268957396973E-3</v>
      </c>
      <c r="T468" s="56">
        <f t="shared" si="903"/>
        <v>0</v>
      </c>
      <c r="U468" s="56">
        <f t="shared" si="903"/>
        <v>0</v>
      </c>
      <c r="V468" s="56">
        <f t="shared" si="903"/>
        <v>-1</v>
      </c>
      <c r="W468" s="56">
        <f t="shared" si="903"/>
        <v>208</v>
      </c>
      <c r="X468" s="56">
        <f t="shared" si="903"/>
        <v>0</v>
      </c>
      <c r="Y468" s="56">
        <f t="shared" si="903"/>
        <v>0</v>
      </c>
      <c r="Z468" s="56">
        <f t="shared" si="903"/>
        <v>212</v>
      </c>
      <c r="AA468" s="56">
        <f t="shared" si="903"/>
        <v>-100</v>
      </c>
      <c r="AB468" s="56">
        <f t="shared" si="903"/>
        <v>0</v>
      </c>
      <c r="AC468" s="56">
        <f t="shared" si="903"/>
        <v>-1.8197241536538344E-7</v>
      </c>
      <c r="AD468" s="56">
        <f t="shared" si="903"/>
        <v>0</v>
      </c>
      <c r="AE468" s="56">
        <f t="shared" si="903"/>
        <v>2.7371569352055758</v>
      </c>
      <c r="AF468" s="56">
        <f t="shared" si="903"/>
        <v>0</v>
      </c>
      <c r="AG468" s="56">
        <f t="shared" si="903"/>
        <v>64</v>
      </c>
      <c r="AH468" s="56">
        <f t="shared" si="903"/>
        <v>39095</v>
      </c>
      <c r="AI468" s="56">
        <f t="shared" si="903"/>
        <v>4.0698527431669226E-2</v>
      </c>
      <c r="AJ468" s="56">
        <f t="shared" si="903"/>
        <v>0</v>
      </c>
      <c r="AK468" s="56">
        <f t="shared" si="903"/>
        <v>0</v>
      </c>
      <c r="AL468" s="56">
        <f t="shared" si="903"/>
        <v>16790</v>
      </c>
      <c r="AM468" s="56">
        <f t="shared" si="903"/>
        <v>0</v>
      </c>
      <c r="AN468" s="56">
        <f t="shared" si="903"/>
        <v>0</v>
      </c>
      <c r="AO468" s="56">
        <f t="shared" si="903"/>
        <v>0</v>
      </c>
      <c r="AP468" s="56">
        <f t="shared" si="903"/>
        <v>-18509</v>
      </c>
      <c r="AQ468" s="56">
        <f t="shared" si="903"/>
        <v>0</v>
      </c>
      <c r="AR468" s="56">
        <f t="shared" si="903"/>
        <v>5.9312876509221772E-4</v>
      </c>
      <c r="AS468" s="56">
        <f t="shared" si="903"/>
        <v>0</v>
      </c>
      <c r="AT468" s="56">
        <f t="shared" si="903"/>
        <v>0</v>
      </c>
      <c r="AU468" s="56">
        <f t="shared" si="903"/>
        <v>0</v>
      </c>
      <c r="AV468" s="56">
        <f t="shared" si="903"/>
        <v>-4.1608959873251639E-4</v>
      </c>
      <c r="AW468" s="56">
        <f t="shared" si="903"/>
        <v>0</v>
      </c>
      <c r="AX468" s="56">
        <f t="shared" si="903"/>
        <v>98.805484109383542</v>
      </c>
      <c r="AY468" s="56">
        <f t="shared" si="903"/>
        <v>0</v>
      </c>
      <c r="AZ468" s="56">
        <f t="shared" si="903"/>
        <v>0</v>
      </c>
      <c r="BA468" s="56">
        <f t="shared" si="903"/>
        <v>193931</v>
      </c>
      <c r="BB468" s="56">
        <f t="shared" si="903"/>
        <v>0</v>
      </c>
      <c r="BC468" s="56">
        <f t="shared" si="903"/>
        <v>-454808</v>
      </c>
      <c r="BD468" s="56">
        <f t="shared" si="903"/>
        <v>0</v>
      </c>
      <c r="BE468" s="56">
        <f t="shared" si="903"/>
        <v>4142</v>
      </c>
      <c r="BF468" s="56">
        <f t="shared" si="903"/>
        <v>0</v>
      </c>
      <c r="BG468" s="56">
        <f t="shared" si="903"/>
        <v>2.9109794606053882E-3</v>
      </c>
      <c r="BH468" s="56">
        <f t="shared" si="903"/>
        <v>0</v>
      </c>
      <c r="BI468" s="56">
        <f t="shared" si="903"/>
        <v>0</v>
      </c>
      <c r="BJ468" s="56">
        <f t="shared" si="903"/>
        <v>0</v>
      </c>
      <c r="BK468" s="56">
        <f t="shared" si="903"/>
        <v>127933</v>
      </c>
      <c r="BL468" s="56">
        <f t="shared" si="903"/>
        <v>0</v>
      </c>
      <c r="BM468" s="56">
        <f t="shared" si="903"/>
        <v>-4.9406196535558763E-5</v>
      </c>
      <c r="BN468" s="56">
        <f t="shared" si="903"/>
        <v>1425.1355161371175</v>
      </c>
      <c r="BO468" s="56">
        <f t="shared" si="903"/>
        <v>0</v>
      </c>
      <c r="BP468" s="56">
        <f t="shared" si="903"/>
        <v>-5285</v>
      </c>
      <c r="BQ468" s="56">
        <f t="shared" si="903"/>
        <v>0</v>
      </c>
      <c r="BR468" s="56">
        <f t="shared" si="903"/>
        <v>5.0615309327789459E-5</v>
      </c>
      <c r="BS468" s="56">
        <f t="shared" si="903"/>
        <v>0</v>
      </c>
      <c r="BT468" s="56">
        <f t="shared" ref="BT468" si="904">+BT459-BT467</f>
        <v>0</v>
      </c>
      <c r="BU468" s="56">
        <f t="shared" ref="BU468" si="905">+BU448-BU467</f>
        <v>0</v>
      </c>
      <c r="BV468" s="56">
        <f>+BV349-BV467</f>
        <v>0</v>
      </c>
      <c r="BW468" s="56"/>
      <c r="BX468" s="56"/>
      <c r="BY468" s="56"/>
      <c r="BZ468" s="56"/>
      <c r="CA468" s="56"/>
      <c r="CB468" s="56"/>
      <c r="CC468" s="56"/>
      <c r="CD468" s="56"/>
      <c r="CE468" s="61"/>
      <c r="CF468" s="61"/>
      <c r="CG468" s="105"/>
    </row>
    <row r="469" spans="2:85" x14ac:dyDescent="0.3">
      <c r="B469" s="56"/>
      <c r="D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56"/>
      <c r="BI469" s="56"/>
      <c r="BJ469" s="56"/>
      <c r="BK469" s="56"/>
      <c r="BL469" s="56"/>
      <c r="BM469" s="56"/>
      <c r="BN469" s="56"/>
      <c r="BO469" s="56"/>
      <c r="BP469" s="56"/>
      <c r="BQ469" s="56"/>
      <c r="BR469" s="56"/>
      <c r="BS469" s="10"/>
      <c r="BT469" s="10"/>
      <c r="BU469" s="10"/>
      <c r="BV469" s="10"/>
      <c r="BW469" s="10"/>
      <c r="BX469" s="10"/>
      <c r="BY469" s="10"/>
      <c r="BZ469" s="10"/>
      <c r="CA469" s="10"/>
      <c r="CB469" s="61"/>
      <c r="CC469" s="105"/>
      <c r="CD469" s="105"/>
      <c r="CE469" s="105"/>
      <c r="CF469" s="105"/>
    </row>
    <row r="470" spans="2:85" x14ac:dyDescent="0.3">
      <c r="B470" s="56"/>
      <c r="D470" s="56"/>
      <c r="H470" s="1"/>
      <c r="N470" s="145"/>
      <c r="O470" s="1"/>
      <c r="W470" s="56"/>
      <c r="AA470" s="59"/>
      <c r="BA470" s="59"/>
      <c r="BC470" s="56"/>
      <c r="BE470" s="59"/>
      <c r="BJ470" s="61"/>
      <c r="BK470" s="10">
        <f>+BK187</f>
        <v>4928581</v>
      </c>
      <c r="BL470" s="61"/>
      <c r="BM470" s="61"/>
      <c r="BN470" s="61"/>
      <c r="BO470" s="61"/>
      <c r="BP470" s="61"/>
      <c r="BQ470" s="61"/>
      <c r="BR470" s="61"/>
      <c r="BS470" s="10"/>
      <c r="BT470" s="10"/>
    </row>
    <row r="471" spans="2:85" x14ac:dyDescent="0.3">
      <c r="B471" s="56"/>
      <c r="D471" s="56"/>
      <c r="H471" s="56"/>
      <c r="N471" s="231"/>
      <c r="W471" s="56"/>
      <c r="AA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56"/>
      <c r="AU471" t="s">
        <v>161</v>
      </c>
      <c r="BC471" s="1"/>
      <c r="BE471" s="59"/>
      <c r="BH471" s="96"/>
      <c r="BI471" s="96"/>
      <c r="BJ471" s="96"/>
      <c r="BK471" s="493"/>
      <c r="BL471" s="96"/>
      <c r="BM471" s="96"/>
      <c r="BN471" s="96"/>
      <c r="BO471" s="96"/>
      <c r="BP471" s="96"/>
      <c r="BQ471" s="96"/>
      <c r="BR471" s="78"/>
      <c r="BS471" s="1"/>
      <c r="BT471" s="1"/>
    </row>
    <row r="472" spans="2:85" x14ac:dyDescent="0.3">
      <c r="D472" s="1"/>
      <c r="E472" s="111" t="s">
        <v>26</v>
      </c>
      <c r="F472" s="112"/>
      <c r="H472" s="112" t="s">
        <v>59</v>
      </c>
      <c r="I472" s="104"/>
      <c r="J472" s="104"/>
      <c r="K472" s="61"/>
      <c r="L472" s="10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BC472" s="56"/>
      <c r="BE472" s="59"/>
      <c r="BH472" s="96"/>
      <c r="BI472" s="96"/>
      <c r="BJ472" s="96"/>
      <c r="BK472" s="493">
        <f>+BK194-BK467</f>
        <v>-1717602</v>
      </c>
      <c r="BL472" s="96"/>
      <c r="BM472" s="96"/>
      <c r="BN472" s="96"/>
      <c r="BO472" s="96"/>
      <c r="BP472" s="96"/>
      <c r="BQ472" s="96"/>
      <c r="BR472" s="78"/>
      <c r="BS472" s="1"/>
      <c r="BT472" s="1"/>
    </row>
    <row r="473" spans="2:85" x14ac:dyDescent="0.3">
      <c r="B473" s="56"/>
      <c r="D473" s="1"/>
      <c r="E473" s="111" t="s">
        <v>38</v>
      </c>
      <c r="F473" s="112"/>
      <c r="H473" s="112" t="s">
        <v>40</v>
      </c>
      <c r="I473" s="10"/>
      <c r="J473" s="10"/>
      <c r="K473" s="61"/>
      <c r="L473" s="10"/>
      <c r="AD473" s="1"/>
      <c r="AE473" s="1"/>
      <c r="AF473" s="1"/>
      <c r="AG473" s="1"/>
      <c r="AH473" s="1"/>
      <c r="AI473" s="1">
        <f>SUM(W213:W243)</f>
        <v>25465</v>
      </c>
      <c r="AJ473" s="1"/>
      <c r="AK473" s="1"/>
      <c r="AL473" s="1" t="s">
        <v>17</v>
      </c>
      <c r="AM473" s="1"/>
      <c r="AN473" s="1"/>
      <c r="AO473" s="1"/>
      <c r="BC473" s="56"/>
      <c r="BE473" s="59"/>
      <c r="BH473" s="97"/>
      <c r="BI473" s="97"/>
      <c r="BJ473" s="97"/>
      <c r="BK473" s="493">
        <f>+BK187-BK467</f>
        <v>-2552130</v>
      </c>
      <c r="BL473" s="97"/>
      <c r="BM473" s="97"/>
      <c r="BN473" s="97"/>
      <c r="BO473" s="97"/>
      <c r="BP473" s="97"/>
      <c r="BQ473" s="97"/>
      <c r="BR473" s="78"/>
      <c r="BS473" s="1"/>
      <c r="BT473" s="1"/>
    </row>
    <row r="474" spans="2:85" x14ac:dyDescent="0.3">
      <c r="B474" s="231"/>
      <c r="D474" s="1"/>
      <c r="E474" s="111" t="s">
        <v>45</v>
      </c>
      <c r="F474" s="112"/>
      <c r="H474" s="112" t="s">
        <v>55</v>
      </c>
      <c r="I474" s="10"/>
      <c r="J474" s="10"/>
      <c r="K474" s="61"/>
      <c r="L474" s="10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BC474" s="56"/>
      <c r="BE474" s="59"/>
      <c r="BH474" s="97"/>
      <c r="BI474" s="97"/>
      <c r="BJ474" s="97"/>
      <c r="BK474" s="493"/>
      <c r="BL474" s="97"/>
      <c r="BM474" s="97"/>
      <c r="BN474" s="97"/>
      <c r="BO474" s="97"/>
      <c r="BP474" s="97"/>
      <c r="BQ474" s="97"/>
      <c r="BR474" s="78"/>
      <c r="BS474" s="1"/>
      <c r="BT474" s="1"/>
    </row>
    <row r="475" spans="2:85" x14ac:dyDescent="0.3">
      <c r="D475" s="1"/>
      <c r="E475" s="111" t="s">
        <v>60</v>
      </c>
      <c r="F475" s="61"/>
      <c r="H475" s="81" t="s">
        <v>135</v>
      </c>
      <c r="I475" s="61"/>
      <c r="J475" s="61"/>
      <c r="K475" s="61"/>
      <c r="L475" s="6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BH475" s="97"/>
      <c r="BI475" s="97"/>
      <c r="BJ475" s="97"/>
      <c r="BK475" s="496"/>
      <c r="BL475" s="97"/>
      <c r="BM475" s="97"/>
      <c r="BN475" s="97"/>
      <c r="BO475" s="97"/>
      <c r="BP475" s="97"/>
      <c r="BQ475" s="97"/>
      <c r="BR475" s="78"/>
      <c r="BS475" s="1"/>
      <c r="BT475" s="1"/>
    </row>
    <row r="476" spans="2:85" x14ac:dyDescent="0.3">
      <c r="E476" s="111" t="s">
        <v>136</v>
      </c>
      <c r="H476" s="81" t="s">
        <v>137</v>
      </c>
      <c r="AD476" s="1"/>
      <c r="AE476" s="1"/>
      <c r="AF476" s="1"/>
      <c r="AG476" s="1"/>
      <c r="AH476" s="1"/>
      <c r="AI476" s="1"/>
      <c r="BD476" s="78"/>
      <c r="BE476" s="78"/>
      <c r="BF476" s="78"/>
      <c r="BG476" s="78"/>
      <c r="BH476" s="78"/>
      <c r="BI476" s="78"/>
      <c r="BJ476" s="78"/>
      <c r="BK476" s="494"/>
      <c r="BL476" s="78"/>
      <c r="BM476" s="78"/>
      <c r="BN476" s="78"/>
      <c r="BO476" s="78"/>
      <c r="BP476" s="78"/>
      <c r="BQ476" s="78"/>
      <c r="BR476" s="78"/>
      <c r="BS476" s="1"/>
      <c r="BT476" s="1"/>
    </row>
    <row r="477" spans="2:85" x14ac:dyDescent="0.3">
      <c r="B477" s="56"/>
      <c r="AD477" s="1"/>
      <c r="AE477" s="1"/>
      <c r="AF477" s="1"/>
      <c r="AG477" s="1"/>
      <c r="AH477" s="1"/>
      <c r="AI477" s="1"/>
      <c r="BA477" s="545">
        <v>157602857</v>
      </c>
      <c r="BK477" s="495"/>
    </row>
    <row r="478" spans="2:85" ht="15" thickBot="1" x14ac:dyDescent="0.35">
      <c r="D478" s="56">
        <f>SUM(D363:D369)</f>
        <v>378583</v>
      </c>
      <c r="AD478" s="1"/>
      <c r="AE478" s="507"/>
      <c r="AF478" s="547"/>
      <c r="AG478" s="507"/>
      <c r="AH478" s="507"/>
      <c r="AI478" s="507"/>
      <c r="AJ478" s="500"/>
      <c r="AK478" s="500"/>
      <c r="AL478" s="500"/>
      <c r="AM478" s="500"/>
      <c r="AN478" s="500"/>
      <c r="AO478" s="500"/>
      <c r="AP478" s="500"/>
      <c r="AQ478" s="500"/>
      <c r="AR478" s="500"/>
      <c r="AS478" s="500"/>
      <c r="AT478" s="500"/>
      <c r="AU478" s="500"/>
      <c r="AV478" s="500"/>
      <c r="AW478" s="500"/>
      <c r="AX478" s="500"/>
      <c r="AZ478" s="106"/>
      <c r="BA478" s="106"/>
      <c r="BB478" s="106"/>
      <c r="BC478" s="106"/>
      <c r="BK478" s="1"/>
    </row>
    <row r="479" spans="2:85" x14ac:dyDescent="0.3">
      <c r="D479" s="531">
        <f>SUM(D356:D362)</f>
        <v>417052</v>
      </c>
      <c r="J479" s="486"/>
      <c r="V479" s="106"/>
      <c r="AA479" s="56"/>
      <c r="AD479" s="1"/>
      <c r="AE479" s="507"/>
      <c r="AF479" s="546"/>
      <c r="AG479" s="1"/>
      <c r="AH479" s="1"/>
      <c r="AI479" s="485"/>
      <c r="AJ479" s="464"/>
      <c r="AK479" s="465"/>
      <c r="AL479" s="465"/>
      <c r="AM479" s="465"/>
      <c r="AN479" s="465"/>
      <c r="AO479" s="465"/>
      <c r="AP479" s="465"/>
      <c r="AQ479" s="465"/>
      <c r="AR479" s="465"/>
      <c r="AS479" s="465"/>
      <c r="AT479" s="465"/>
      <c r="AU479" s="465"/>
      <c r="AV479" s="465"/>
      <c r="AW479" s="466"/>
      <c r="AX479" s="500"/>
      <c r="AZ479" s="106"/>
      <c r="BA479" s="77"/>
      <c r="BB479" s="106"/>
      <c r="BC479" s="106"/>
      <c r="BK479" s="56"/>
    </row>
    <row r="480" spans="2:85" x14ac:dyDescent="0.3">
      <c r="D480" s="1"/>
      <c r="J480" s="214"/>
      <c r="AD480" s="1"/>
      <c r="AE480" s="507"/>
      <c r="AF480" s="546"/>
      <c r="AG480" s="1"/>
      <c r="AH480" s="1"/>
      <c r="AI480" s="485"/>
      <c r="AJ480" s="467"/>
      <c r="AK480" s="580" t="s">
        <v>142</v>
      </c>
      <c r="AL480" s="580"/>
      <c r="AM480" s="580"/>
      <c r="AN480" s="580"/>
      <c r="AO480" s="580"/>
      <c r="AP480" s="580"/>
      <c r="AQ480" s="580"/>
      <c r="AR480" s="580"/>
      <c r="AS480" s="580"/>
      <c r="AT480" s="580"/>
      <c r="AU480" s="580"/>
      <c r="AV480" s="580"/>
      <c r="AW480" s="468"/>
      <c r="AX480" s="500"/>
      <c r="AZ480" s="106"/>
      <c r="BA480" s="106"/>
      <c r="BB480" s="106"/>
      <c r="BC480" s="106"/>
    </row>
    <row r="481" spans="2:87" ht="15.6" x14ac:dyDescent="0.3">
      <c r="D481" s="1">
        <v>331000000</v>
      </c>
      <c r="H481" s="235">
        <f>+H269/D481</f>
        <v>4.5635842900302113E-2</v>
      </c>
      <c r="J481" s="57"/>
      <c r="AD481" s="1"/>
      <c r="AE481" s="507"/>
      <c r="AF481" s="546"/>
      <c r="AG481" s="1"/>
      <c r="AH481" s="1"/>
      <c r="AI481" s="485"/>
      <c r="AJ481" s="467"/>
      <c r="AK481" s="580" t="s">
        <v>141</v>
      </c>
      <c r="AL481" s="580"/>
      <c r="AM481" s="580"/>
      <c r="AN481" s="580"/>
      <c r="AO481" s="473"/>
      <c r="AP481" s="474" t="s">
        <v>20</v>
      </c>
      <c r="AQ481" s="473"/>
      <c r="AR481" s="474" t="s">
        <v>4</v>
      </c>
      <c r="AS481" s="475"/>
      <c r="AT481" s="475"/>
      <c r="AU481" s="475"/>
      <c r="AV481" s="479" t="s">
        <v>10</v>
      </c>
      <c r="AW481" s="468"/>
      <c r="AX481" s="500"/>
      <c r="AZ481" s="106"/>
      <c r="BA481" s="106"/>
      <c r="BB481" s="106"/>
      <c r="BC481" s="106"/>
    </row>
    <row r="482" spans="2:87" ht="15.6" x14ac:dyDescent="0.3">
      <c r="H482" s="235">
        <f>+AA269/H269</f>
        <v>1.9000541790705667E-2</v>
      </c>
      <c r="AD482" s="1"/>
      <c r="AE482" s="507"/>
      <c r="AF482" s="546"/>
      <c r="AG482" s="1"/>
      <c r="AH482" s="1"/>
      <c r="AI482" s="485"/>
      <c r="AJ482" s="467"/>
      <c r="AK482" s="590" t="s">
        <v>138</v>
      </c>
      <c r="AL482" s="590"/>
      <c r="AM482" s="590"/>
      <c r="AN482" s="590"/>
      <c r="AO482" s="473"/>
      <c r="AP482" s="476">
        <f>+AH50</f>
        <v>898992</v>
      </c>
      <c r="AQ482" s="477"/>
      <c r="AR482" s="476">
        <f>+AH51</f>
        <v>55687</v>
      </c>
      <c r="AS482" s="478"/>
      <c r="AT482" s="478"/>
      <c r="AU482" s="478"/>
      <c r="AV482" s="491">
        <f t="shared" ref="AV482:AV488" si="906">+AR482/AP482</f>
        <v>6.194382152455194E-2</v>
      </c>
      <c r="AW482" s="468"/>
      <c r="AX482" s="500"/>
      <c r="AZ482" s="106"/>
      <c r="BA482" s="77"/>
      <c r="BB482" s="106"/>
      <c r="BC482" s="106"/>
    </row>
    <row r="483" spans="2:87" ht="15.6" x14ac:dyDescent="0.3">
      <c r="D483" s="235"/>
      <c r="AD483" s="1"/>
      <c r="AE483" s="507"/>
      <c r="AF483" s="546"/>
      <c r="AG483" s="1"/>
      <c r="AH483" s="1"/>
      <c r="AI483" s="485"/>
      <c r="AJ483" s="467"/>
      <c r="AK483" s="628" t="s">
        <v>139</v>
      </c>
      <c r="AL483" s="629"/>
      <c r="AM483" s="629"/>
      <c r="AN483" s="629"/>
      <c r="AO483" s="64"/>
      <c r="AP483" s="469">
        <f>+AG83</f>
        <v>742147</v>
      </c>
      <c r="AQ483" s="64"/>
      <c r="AR483" s="469">
        <f>+AG84</f>
        <v>42339</v>
      </c>
      <c r="AS483" s="64"/>
      <c r="AT483" s="64"/>
      <c r="AU483" s="64"/>
      <c r="AV483" s="489">
        <f t="shared" si="906"/>
        <v>5.7049344671608188E-2</v>
      </c>
      <c r="AW483" s="468"/>
      <c r="AX483" s="500"/>
      <c r="AZ483" s="106"/>
      <c r="BA483" s="77"/>
      <c r="BB483" s="106"/>
      <c r="BC483" s="106"/>
    </row>
    <row r="484" spans="2:87" ht="15.6" x14ac:dyDescent="0.3">
      <c r="AD484" s="1"/>
      <c r="AE484" s="507"/>
      <c r="AF484" s="546"/>
      <c r="AG484" s="1"/>
      <c r="AH484" s="1"/>
      <c r="AI484" s="485"/>
      <c r="AJ484" s="467"/>
      <c r="AK484" s="629" t="s">
        <v>140</v>
      </c>
      <c r="AL484" s="629"/>
      <c r="AM484" s="629"/>
      <c r="AN484" s="629"/>
      <c r="AO484" s="64"/>
      <c r="AP484" s="469">
        <f>+AH113</f>
        <v>869627</v>
      </c>
      <c r="AQ484" s="64"/>
      <c r="AR484" s="469">
        <f>+AH114</f>
        <v>21252</v>
      </c>
      <c r="AS484" s="64"/>
      <c r="AT484" s="64"/>
      <c r="AU484" s="64"/>
      <c r="AV484" s="489">
        <f t="shared" si="906"/>
        <v>2.4438063675575852E-2</v>
      </c>
      <c r="AW484" s="468"/>
      <c r="AX484" s="500"/>
      <c r="AZ484" s="106"/>
      <c r="BA484" s="106"/>
      <c r="BB484" s="106"/>
      <c r="BC484" s="106"/>
    </row>
    <row r="485" spans="2:87" ht="15.6" x14ac:dyDescent="0.3">
      <c r="D485" s="428"/>
      <c r="AD485" s="1"/>
      <c r="AE485" s="507"/>
      <c r="AF485" s="546"/>
      <c r="AG485" s="1"/>
      <c r="AH485" s="1"/>
      <c r="AI485" s="485"/>
      <c r="AJ485" s="467"/>
      <c r="AK485" s="629" t="s">
        <v>143</v>
      </c>
      <c r="AL485" s="629"/>
      <c r="AM485" s="629"/>
      <c r="AN485" s="629"/>
      <c r="AO485" s="64"/>
      <c r="AP485" s="469">
        <f>+AG491</f>
        <v>1970617</v>
      </c>
      <c r="AQ485" s="64"/>
      <c r="AR485" s="469">
        <f>+AG493</f>
        <v>25901</v>
      </c>
      <c r="AS485" s="64"/>
      <c r="AT485" s="64"/>
      <c r="AU485" s="64"/>
      <c r="AV485" s="489">
        <f t="shared" si="906"/>
        <v>1.3143599187462607E-2</v>
      </c>
      <c r="AW485" s="468"/>
      <c r="AX485" s="500"/>
    </row>
    <row r="486" spans="2:87" ht="15.6" x14ac:dyDescent="0.3">
      <c r="D486" s="428"/>
      <c r="AD486" s="1"/>
      <c r="AE486" s="507"/>
      <c r="AF486" s="546"/>
      <c r="AG486" s="1"/>
      <c r="AH486" s="1"/>
      <c r="AI486" s="485"/>
      <c r="AJ486" s="467"/>
      <c r="AK486" s="543"/>
      <c r="AL486" s="543" t="s">
        <v>151</v>
      </c>
      <c r="AM486" s="543"/>
      <c r="AN486" s="543"/>
      <c r="AO486" s="64"/>
      <c r="AP486" s="469">
        <f>SUM(D144:D174)</f>
        <v>1493931</v>
      </c>
      <c r="AQ486" s="64"/>
      <c r="AR486" s="469">
        <f>SUM(W144:W174)</f>
        <v>30354</v>
      </c>
      <c r="AS486" s="64"/>
      <c r="AT486" s="64"/>
      <c r="AU486" s="64"/>
      <c r="AV486" s="489">
        <f t="shared" si="906"/>
        <v>2.0318207467413155E-2</v>
      </c>
      <c r="AW486" s="468"/>
      <c r="AX486" s="500"/>
    </row>
    <row r="487" spans="2:87" ht="15.6" x14ac:dyDescent="0.3">
      <c r="D487" s="428"/>
      <c r="AD487" s="1"/>
      <c r="AE487" s="507"/>
      <c r="AF487" s="546"/>
      <c r="AG487" s="1"/>
      <c r="AH487" s="1"/>
      <c r="AI487" s="485"/>
      <c r="AJ487" s="467"/>
      <c r="AK487" s="543"/>
      <c r="AL487" s="543" t="s">
        <v>152</v>
      </c>
      <c r="AM487" s="543"/>
      <c r="AN487" s="543"/>
      <c r="AO487" s="64"/>
      <c r="AP487" s="469">
        <f>SUM(D175:D204)</f>
        <v>1202331</v>
      </c>
      <c r="AQ487" s="64"/>
      <c r="AR487" s="544">
        <f>SUM(W175:W204)</f>
        <v>24042</v>
      </c>
      <c r="AS487" s="64"/>
      <c r="AT487" s="64"/>
      <c r="AU487" s="64"/>
      <c r="AV487" s="489">
        <f t="shared" si="906"/>
        <v>1.9996157464125936E-2</v>
      </c>
      <c r="AW487" s="468"/>
      <c r="AX487" s="500"/>
    </row>
    <row r="488" spans="2:87" ht="15.6" x14ac:dyDescent="0.3">
      <c r="D488" s="428"/>
      <c r="AD488" s="1"/>
      <c r="AE488" s="507"/>
      <c r="AF488" s="546"/>
      <c r="AG488" s="1"/>
      <c r="AH488" s="1"/>
      <c r="AI488" s="485"/>
      <c r="AJ488" s="467"/>
      <c r="AK488" s="543"/>
      <c r="AL488" s="543" t="s">
        <v>153</v>
      </c>
      <c r="AM488" s="543"/>
      <c r="AN488" s="543"/>
      <c r="AO488" s="64"/>
      <c r="AP488" s="469">
        <f>SUM(D205:D230)</f>
        <v>1470960</v>
      </c>
      <c r="AQ488" s="64"/>
      <c r="AR488" s="469">
        <f>SUM(W205:W235)</f>
        <v>24156</v>
      </c>
      <c r="AS488" s="64"/>
      <c r="AT488" s="64"/>
      <c r="AU488" s="64"/>
      <c r="AV488" s="489">
        <f t="shared" si="906"/>
        <v>1.6421928536465982E-2</v>
      </c>
      <c r="AW488" s="468"/>
      <c r="AX488" s="500"/>
      <c r="BA488" s="486">
        <f>+AV482-AV488</f>
        <v>4.5521892988085955E-2</v>
      </c>
    </row>
    <row r="489" spans="2:87" ht="15" thickBot="1" x14ac:dyDescent="0.35">
      <c r="B489" s="427"/>
      <c r="D489" s="235"/>
      <c r="AD489" s="1"/>
      <c r="AE489" s="507"/>
      <c r="AF489" s="546"/>
      <c r="AG489" s="1"/>
      <c r="AH489" s="1"/>
      <c r="AI489" s="485"/>
      <c r="AJ489" s="467"/>
      <c r="AK489" s="480"/>
      <c r="AL489" s="480"/>
      <c r="AM489" s="480"/>
      <c r="AN489" s="480"/>
      <c r="AO489" s="481"/>
      <c r="AP489" s="482"/>
      <c r="AQ489" s="481"/>
      <c r="AR489" s="482"/>
      <c r="AS489" s="481"/>
      <c r="AT489" s="481"/>
      <c r="AU489" s="481"/>
      <c r="AV489" s="483"/>
      <c r="AW489" s="468"/>
      <c r="AX489" s="500"/>
      <c r="BA489">
        <f>+BA488/AV482</f>
        <v>0.73488996751747038</v>
      </c>
    </row>
    <row r="490" spans="2:87" ht="15.6" x14ac:dyDescent="0.3">
      <c r="B490" s="427"/>
      <c r="D490" s="235"/>
      <c r="AD490" s="1"/>
      <c r="AE490" s="507"/>
      <c r="AF490" s="546"/>
      <c r="AG490" s="1"/>
      <c r="AH490" s="1"/>
      <c r="AI490" s="485"/>
      <c r="AJ490" s="467"/>
      <c r="AK490" s="590" t="s">
        <v>138</v>
      </c>
      <c r="AL490" s="590"/>
      <c r="AM490" s="590"/>
      <c r="AN490" s="590"/>
      <c r="AO490" s="64"/>
      <c r="AP490" s="469"/>
      <c r="AQ490" s="64"/>
      <c r="AR490" s="469">
        <f>+AR482</f>
        <v>55687</v>
      </c>
      <c r="AS490" s="64"/>
      <c r="AT490" s="64"/>
      <c r="AU490" s="64"/>
      <c r="AV490" s="144"/>
      <c r="AW490" s="468"/>
      <c r="AX490" s="500"/>
    </row>
    <row r="491" spans="2:87" ht="15.6" x14ac:dyDescent="0.3">
      <c r="B491" s="427"/>
      <c r="D491" s="235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10"/>
      <c r="AE491" s="507"/>
      <c r="AF491" s="546"/>
      <c r="AG491" s="33">
        <f>SUM(D113:D143)</f>
        <v>1970617</v>
      </c>
      <c r="AH491" s="1"/>
      <c r="AI491" s="485"/>
      <c r="AJ491" s="467"/>
      <c r="AK491" s="622" t="s">
        <v>153</v>
      </c>
      <c r="AL491" s="622"/>
      <c r="AM491" s="622"/>
      <c r="AN491" s="622"/>
      <c r="AO491" s="64"/>
      <c r="AP491" s="469"/>
      <c r="AQ491" s="64"/>
      <c r="AR491" s="469">
        <f>+AR488</f>
        <v>24156</v>
      </c>
      <c r="AS491" s="64"/>
      <c r="AT491" s="64"/>
      <c r="AU491" s="64"/>
      <c r="AV491" s="144"/>
      <c r="AW491" s="468"/>
      <c r="AX491" s="500"/>
    </row>
    <row r="492" spans="2:87" ht="15.6" x14ac:dyDescent="0.3">
      <c r="B492" s="427"/>
      <c r="D492" s="235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10"/>
      <c r="AE492" s="507"/>
      <c r="AF492" s="546"/>
      <c r="AG492" s="33">
        <f>SUM(W125:W138)</f>
        <v>12117</v>
      </c>
      <c r="AH492" s="1"/>
      <c r="AI492" s="485"/>
      <c r="AJ492" s="467"/>
      <c r="AK492" s="63"/>
      <c r="AL492" s="497" t="s">
        <v>3</v>
      </c>
      <c r="AM492" s="63"/>
      <c r="AN492" s="63"/>
      <c r="AO492" s="64"/>
      <c r="AP492" s="469"/>
      <c r="AQ492" s="64"/>
      <c r="AR492" s="469">
        <f>+AR490-AR491</f>
        <v>31531</v>
      </c>
      <c r="AS492" s="64"/>
      <c r="AT492" s="64"/>
      <c r="AU492" s="64"/>
      <c r="AV492" s="484">
        <f>+AR492/AR490</f>
        <v>0.5662183274372834</v>
      </c>
      <c r="AW492" s="468"/>
      <c r="AX492" s="500"/>
    </row>
    <row r="493" spans="2:87" ht="15" thickBot="1" x14ac:dyDescent="0.35">
      <c r="D493" s="427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10"/>
      <c r="AE493" s="507"/>
      <c r="AF493" s="548"/>
      <c r="AG493" s="33">
        <f>SUM(W113:W143)</f>
        <v>25901</v>
      </c>
      <c r="AH493" s="1"/>
      <c r="AI493" s="485"/>
      <c r="AJ493" s="470"/>
      <c r="AK493" s="471"/>
      <c r="AL493" s="471"/>
      <c r="AM493" s="471"/>
      <c r="AN493" s="471"/>
      <c r="AO493" s="471"/>
      <c r="AP493" s="471"/>
      <c r="AQ493" s="471"/>
      <c r="AR493" s="471"/>
      <c r="AS493" s="471"/>
      <c r="AT493" s="471"/>
      <c r="AU493" s="471"/>
      <c r="AV493" s="471"/>
      <c r="AW493" s="472"/>
      <c r="AX493" s="500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1"/>
      <c r="BT493" s="1"/>
      <c r="BU493" s="1"/>
      <c r="BV493" s="1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</row>
    <row r="494" spans="2:87" x14ac:dyDescent="0.3"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10"/>
      <c r="AE494" s="507"/>
      <c r="AF494" s="507"/>
      <c r="AG494" s="507"/>
      <c r="AH494" s="507"/>
      <c r="AI494" s="507"/>
      <c r="AJ494" s="500"/>
      <c r="AK494" s="500"/>
      <c r="AL494" s="500"/>
      <c r="AM494" s="500"/>
      <c r="AN494" s="500"/>
      <c r="AO494" s="500"/>
      <c r="AP494" s="500"/>
      <c r="AQ494" s="500"/>
      <c r="AR494" s="500"/>
      <c r="AS494" s="500"/>
      <c r="AT494" s="500"/>
      <c r="AU494" s="500"/>
      <c r="AV494" s="500"/>
      <c r="AW494" s="500"/>
      <c r="AX494" s="500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77"/>
      <c r="BX494" s="77"/>
      <c r="BY494" s="77"/>
      <c r="BZ494" s="77"/>
      <c r="CA494" s="109"/>
      <c r="CB494" s="1"/>
      <c r="CC494" s="1"/>
      <c r="CD494" s="1"/>
      <c r="CE494" s="1"/>
      <c r="CF494" s="1"/>
      <c r="CG494" s="1"/>
      <c r="CH494" s="1"/>
      <c r="CI494" s="1"/>
    </row>
    <row r="495" spans="2:87" x14ac:dyDescent="0.3">
      <c r="D495">
        <v>10</v>
      </c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10"/>
      <c r="AE495" s="10"/>
      <c r="AF495" s="10"/>
      <c r="AG495" s="10"/>
      <c r="AH495" s="10"/>
      <c r="AI495" s="10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77"/>
      <c r="BX495" s="77"/>
      <c r="BY495" s="77"/>
      <c r="BZ495" s="77"/>
      <c r="CA495" s="77"/>
      <c r="CB495" s="1"/>
      <c r="CC495" s="1"/>
      <c r="CD495" s="1"/>
      <c r="CE495" s="1"/>
      <c r="CF495" s="1"/>
      <c r="CG495" s="1"/>
      <c r="CH495" s="1"/>
      <c r="CI495" s="1"/>
    </row>
    <row r="496" spans="2:87" x14ac:dyDescent="0.3">
      <c r="D496" s="1">
        <v>77000000</v>
      </c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10"/>
      <c r="AE496" s="10"/>
      <c r="AF496" s="10"/>
      <c r="AG496" s="10"/>
      <c r="AH496" s="10"/>
      <c r="AI496" s="10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77"/>
      <c r="BX496" s="77"/>
      <c r="BY496" s="77"/>
      <c r="BZ496" s="77"/>
      <c r="CA496" s="77"/>
      <c r="CB496" s="1"/>
      <c r="CC496" s="1"/>
      <c r="CD496" s="1"/>
      <c r="CE496" s="1"/>
      <c r="CF496" s="1"/>
      <c r="CG496" s="1"/>
    </row>
    <row r="497" spans="2:85" x14ac:dyDescent="0.3">
      <c r="D497" s="57">
        <f>+D496/D499</f>
        <v>0.23262839879154079</v>
      </c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10"/>
      <c r="AE497" s="10"/>
      <c r="AF497" s="10"/>
      <c r="AG497" s="501"/>
      <c r="AH497" s="10"/>
      <c r="AI497" s="10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77"/>
      <c r="BX497" s="77"/>
      <c r="BY497" s="77"/>
      <c r="BZ497" s="77"/>
      <c r="CA497" s="77"/>
      <c r="CB497" s="1"/>
      <c r="CC497" s="1"/>
      <c r="CD497" s="1"/>
      <c r="CE497" s="1"/>
      <c r="CF497" s="1"/>
      <c r="CG497" s="1"/>
    </row>
    <row r="498" spans="2:85" x14ac:dyDescent="0.3"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10"/>
      <c r="AE498" s="10"/>
      <c r="AF498" s="507"/>
      <c r="AG498" s="526"/>
      <c r="AH498" s="507"/>
      <c r="AI498" s="507"/>
      <c r="AJ498" s="500"/>
      <c r="AK498" s="500"/>
      <c r="AL498" s="500"/>
      <c r="AM498" s="500"/>
      <c r="AN498" s="500"/>
      <c r="AO498" s="500"/>
      <c r="AP498" s="500"/>
      <c r="AQ498" s="500"/>
      <c r="AR498" s="500"/>
      <c r="AS498" s="500"/>
      <c r="AT498" s="500"/>
      <c r="AU498" s="500"/>
      <c r="AV498" s="500"/>
      <c r="AW498" s="500"/>
      <c r="AX498" s="500"/>
      <c r="AY498" s="500"/>
      <c r="AZ498" s="500"/>
      <c r="BA498" s="500"/>
      <c r="BB498" s="500"/>
      <c r="BC498" s="500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77"/>
      <c r="BX498" s="77"/>
      <c r="BY498" s="110"/>
      <c r="BZ498" s="77"/>
      <c r="CA498" s="77"/>
    </row>
    <row r="499" spans="2:85" x14ac:dyDescent="0.3">
      <c r="D499" s="1">
        <v>331000000</v>
      </c>
      <c r="H499">
        <v>0.13400000000000001</v>
      </c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10"/>
      <c r="AE499" s="10"/>
      <c r="AF499" s="507"/>
      <c r="AG499" s="527"/>
      <c r="AH499" s="507"/>
      <c r="AI499" s="507"/>
      <c r="AJ499" s="524"/>
      <c r="AK499" s="524"/>
      <c r="AL499" s="525"/>
      <c r="AM499" s="525"/>
      <c r="AN499" s="525"/>
      <c r="AO499" s="525"/>
      <c r="AP499" s="525"/>
      <c r="AQ499" s="525"/>
      <c r="AR499" s="525"/>
      <c r="AS499" s="525"/>
      <c r="AT499" s="525"/>
      <c r="AU499" s="525"/>
      <c r="AV499" s="525"/>
      <c r="AW499" s="525"/>
      <c r="AX499" s="525"/>
      <c r="AY499" s="525"/>
      <c r="AZ499" s="525"/>
      <c r="BA499" s="525"/>
      <c r="BB499" s="524"/>
      <c r="BC499" s="524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77"/>
      <c r="BX499" s="77"/>
      <c r="BY499" s="77"/>
      <c r="BZ499" s="77"/>
      <c r="CA499" s="77"/>
    </row>
    <row r="500" spans="2:85" x14ac:dyDescent="0.3">
      <c r="D500" s="1">
        <f>+D499*H499</f>
        <v>44354000</v>
      </c>
      <c r="H500" s="1">
        <f>+D500*0.001</f>
        <v>44354</v>
      </c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10"/>
      <c r="AE500" s="10"/>
      <c r="AF500" s="507"/>
      <c r="AG500" s="526"/>
      <c r="AH500" s="507"/>
      <c r="AI500" s="507"/>
      <c r="AJ500" s="524"/>
      <c r="AK500" s="524"/>
      <c r="AL500" s="138"/>
      <c r="AM500" s="138"/>
      <c r="AN500" s="138"/>
      <c r="AO500" s="138"/>
      <c r="AP500" s="138"/>
      <c r="AQ500" s="138"/>
      <c r="AR500" s="138"/>
      <c r="AS500" s="78"/>
      <c r="AT500" s="78"/>
      <c r="AU500" s="78"/>
      <c r="AV500" s="98"/>
      <c r="AW500" s="98"/>
      <c r="AX500" s="98"/>
      <c r="AY500" s="98"/>
      <c r="AZ500" s="524"/>
      <c r="BA500" s="524"/>
      <c r="BB500" s="530"/>
      <c r="BC500" s="524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77"/>
      <c r="BX500" s="77"/>
      <c r="BY500" s="77"/>
      <c r="BZ500" s="77"/>
      <c r="CA500" s="77"/>
    </row>
    <row r="501" spans="2:85" x14ac:dyDescent="0.3">
      <c r="D501" s="425">
        <v>7.1999999999999995E-2</v>
      </c>
      <c r="H501" s="1">
        <f>+AA204*H499</f>
        <v>28746.886000000002</v>
      </c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10"/>
      <c r="AE501" s="10"/>
      <c r="AF501" s="507"/>
      <c r="AG501" s="526">
        <v>44031</v>
      </c>
      <c r="AH501" s="507"/>
      <c r="AI501" s="507"/>
      <c r="AJ501" s="524"/>
      <c r="AK501" s="524"/>
      <c r="AL501" s="138"/>
      <c r="AM501" s="138"/>
      <c r="AN501" s="138"/>
      <c r="AO501" s="138"/>
      <c r="AP501" s="138"/>
      <c r="AQ501" s="138"/>
      <c r="AR501" s="138"/>
      <c r="AS501" s="138"/>
      <c r="AT501" s="98"/>
      <c r="AU501" s="78"/>
      <c r="AV501" s="98"/>
      <c r="AW501" s="98"/>
      <c r="AX501" s="98"/>
      <c r="AY501" s="98"/>
      <c r="AZ501" s="524"/>
      <c r="BA501" s="524"/>
      <c r="BB501" s="530"/>
      <c r="BC501" s="524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77"/>
      <c r="BX501" s="77"/>
      <c r="BY501" s="77"/>
      <c r="BZ501" s="77"/>
      <c r="CA501" s="77"/>
    </row>
    <row r="502" spans="2:85" x14ac:dyDescent="0.3"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10"/>
      <c r="AE502" s="10"/>
      <c r="AF502" s="507"/>
      <c r="AG502" s="526">
        <v>44038</v>
      </c>
      <c r="AH502" s="507"/>
      <c r="AI502" s="507"/>
      <c r="AJ502" s="524"/>
      <c r="AK502" s="524"/>
      <c r="AL502" s="78"/>
      <c r="AM502" s="78"/>
      <c r="AN502" s="139"/>
      <c r="AO502" s="139"/>
      <c r="AP502" s="139"/>
      <c r="AQ502" s="139"/>
      <c r="AR502" s="139"/>
      <c r="AS502" s="78"/>
      <c r="AT502" s="78"/>
      <c r="AU502" s="78"/>
      <c r="AV502" s="98"/>
      <c r="AW502" s="98"/>
      <c r="AX502" s="98"/>
      <c r="AY502" s="98"/>
      <c r="AZ502" s="524"/>
      <c r="BA502" s="524"/>
      <c r="BB502" s="530"/>
      <c r="BC502" s="524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77"/>
      <c r="BX502" s="77"/>
      <c r="BY502" s="77"/>
      <c r="BZ502" s="77"/>
      <c r="CA502" s="77"/>
    </row>
    <row r="503" spans="2:85" x14ac:dyDescent="0.3">
      <c r="D503" s="235">
        <v>4.2000000000000003E-2</v>
      </c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10"/>
      <c r="AE503" s="10"/>
      <c r="AF503" s="507"/>
      <c r="AG503" s="526">
        <v>44045</v>
      </c>
      <c r="AH503" s="507"/>
      <c r="AI503" s="507"/>
      <c r="AJ503" s="524"/>
      <c r="AK503" s="524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98"/>
      <c r="AW503" s="98"/>
      <c r="AX503" s="98"/>
      <c r="AY503" s="98"/>
      <c r="AZ503" s="524"/>
      <c r="BA503" s="524"/>
      <c r="BB503" s="530"/>
      <c r="BC503" s="524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2:85" x14ac:dyDescent="0.3">
      <c r="D504" s="531">
        <f>+D499*D501*D503</f>
        <v>1000944.0000000001</v>
      </c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10"/>
      <c r="AE504" s="10"/>
      <c r="AF504" s="507"/>
      <c r="AG504" s="526">
        <v>44052</v>
      </c>
      <c r="AH504" s="507"/>
      <c r="AI504" s="507"/>
      <c r="AJ504" s="524"/>
      <c r="AK504" s="524"/>
      <c r="AL504" s="78"/>
      <c r="AM504" s="78"/>
      <c r="AN504" s="139"/>
      <c r="AO504" s="139"/>
      <c r="AP504" s="139"/>
      <c r="AQ504" s="139"/>
      <c r="AR504" s="139"/>
      <c r="AS504" s="139"/>
      <c r="AT504" s="139"/>
      <c r="AU504" s="78"/>
      <c r="AV504" s="98"/>
      <c r="AW504" s="98"/>
      <c r="AX504" s="98"/>
      <c r="AY504" s="98"/>
      <c r="AZ504" s="524"/>
      <c r="BA504" s="524"/>
      <c r="BB504" s="530"/>
      <c r="BC504" s="524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2:85" x14ac:dyDescent="0.3"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10"/>
      <c r="AE505" s="10"/>
      <c r="AF505" s="507"/>
      <c r="AG505" s="526"/>
      <c r="AH505" s="507"/>
      <c r="AI505" s="507"/>
      <c r="AJ505" s="524"/>
      <c r="AK505" s="524"/>
      <c r="AL505" s="78"/>
      <c r="AM505" s="78"/>
      <c r="AN505" s="139"/>
      <c r="AO505" s="139"/>
      <c r="AP505" s="139"/>
      <c r="AQ505" s="139"/>
      <c r="AR505" s="139"/>
      <c r="AS505" s="139"/>
      <c r="AT505" s="139"/>
      <c r="AU505" s="78"/>
      <c r="AV505" s="98"/>
      <c r="AW505" s="98"/>
      <c r="AX505" s="98"/>
      <c r="AY505" s="98"/>
      <c r="AZ505" s="524"/>
      <c r="BA505" s="524"/>
      <c r="BB505" s="530"/>
      <c r="BC505" s="524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2:85" x14ac:dyDescent="0.3"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10"/>
      <c r="AE506" s="10"/>
      <c r="AF506" s="507"/>
      <c r="AG506" s="526"/>
      <c r="AH506" s="507"/>
      <c r="AI506" s="507"/>
      <c r="AJ506" s="524"/>
      <c r="AK506" s="524"/>
      <c r="AL506" s="78"/>
      <c r="AM506" s="78"/>
      <c r="AN506" s="139"/>
      <c r="AO506" s="139"/>
      <c r="AP506" s="139"/>
      <c r="AQ506" s="139"/>
      <c r="AR506" s="139"/>
      <c r="AS506" s="139"/>
      <c r="AT506" s="139"/>
      <c r="AU506" s="78"/>
      <c r="AV506" s="98"/>
      <c r="AW506" s="98"/>
      <c r="AX506" s="98"/>
      <c r="AY506" s="98"/>
      <c r="AZ506" s="524"/>
      <c r="BA506" s="524"/>
      <c r="BB506" s="530"/>
      <c r="BC506" s="524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2:85" x14ac:dyDescent="0.3"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10"/>
      <c r="AE507" s="10"/>
      <c r="AF507" s="507"/>
      <c r="AG507" s="528"/>
      <c r="AH507" s="507"/>
      <c r="AI507" s="507"/>
      <c r="AJ507" s="524"/>
      <c r="AK507" s="524"/>
      <c r="AL507" s="78"/>
      <c r="AM507" s="78"/>
      <c r="AN507" s="139"/>
      <c r="AO507" s="139"/>
      <c r="AP507" s="139"/>
      <c r="AQ507" s="139"/>
      <c r="AR507" s="139"/>
      <c r="AS507" s="139"/>
      <c r="AT507" s="139"/>
      <c r="AU507" s="78"/>
      <c r="AV507" s="98"/>
      <c r="AW507" s="98"/>
      <c r="AX507" s="98"/>
      <c r="AY507" s="98"/>
      <c r="AZ507" s="524"/>
      <c r="BA507" s="524"/>
      <c r="BB507" s="530"/>
      <c r="BC507" s="524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2:85" x14ac:dyDescent="0.3"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10"/>
      <c r="AE508" s="10"/>
      <c r="AF508" s="507"/>
      <c r="AG508" s="507"/>
      <c r="AH508" s="507"/>
      <c r="AI508" s="507"/>
      <c r="AJ508" s="524"/>
      <c r="AK508" s="524"/>
      <c r="AL508" s="78"/>
      <c r="AM508" s="78"/>
      <c r="AN508" s="139"/>
      <c r="AO508" s="139"/>
      <c r="AP508" s="139"/>
      <c r="AQ508" s="139"/>
      <c r="AR508" s="139"/>
      <c r="AS508" s="139"/>
      <c r="AT508" s="139"/>
      <c r="AU508" s="78"/>
      <c r="AV508" s="98"/>
      <c r="AW508" s="98"/>
      <c r="AX508" s="98"/>
      <c r="AY508" s="98"/>
      <c r="AZ508" s="524"/>
      <c r="BA508" s="524"/>
      <c r="BB508" s="530"/>
      <c r="BC508" s="524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2:85" x14ac:dyDescent="0.3"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10"/>
      <c r="AE509" s="10"/>
      <c r="AF509" s="507"/>
      <c r="AG509" s="507"/>
      <c r="AH509" s="507"/>
      <c r="AI509" s="507"/>
      <c r="AJ509" s="524"/>
      <c r="AK509" s="524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78"/>
      <c r="AW509" s="78"/>
      <c r="AX509" s="78"/>
      <c r="AY509" s="78"/>
      <c r="AZ509" s="524"/>
      <c r="BA509" s="530"/>
      <c r="BB509" s="530"/>
      <c r="BC509" s="524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2:85" x14ac:dyDescent="0.3">
      <c r="AD510" s="10"/>
      <c r="AE510" s="10"/>
      <c r="AF510" s="507"/>
      <c r="AG510" s="507"/>
      <c r="AH510" s="507"/>
      <c r="AI510" s="507"/>
      <c r="AJ510" s="524"/>
      <c r="AK510" s="524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78"/>
      <c r="AW510" s="78"/>
      <c r="AX510" s="78"/>
      <c r="AY510" s="78"/>
      <c r="AZ510" s="524"/>
      <c r="BA510" s="530"/>
      <c r="BB510" s="530"/>
      <c r="BC510" s="524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2:85" ht="15" thickBot="1" x14ac:dyDescent="0.35">
      <c r="B511" s="500"/>
      <c r="C511" s="500"/>
      <c r="D511" s="500"/>
      <c r="E511" s="500"/>
      <c r="F511" s="500"/>
      <c r="G511" s="500"/>
      <c r="H511" s="500"/>
      <c r="I511" s="500"/>
      <c r="J511" s="500"/>
      <c r="K511" s="500"/>
      <c r="L511" s="500"/>
      <c r="M511" s="500"/>
      <c r="N511" s="500"/>
      <c r="O511" s="500"/>
      <c r="P511" s="500"/>
      <c r="Q511" s="500"/>
      <c r="R511" s="500"/>
      <c r="S511" s="500"/>
      <c r="T511" s="500"/>
      <c r="U511" s="500"/>
      <c r="V511" s="500"/>
      <c r="AD511" s="10"/>
      <c r="AE511" s="10"/>
      <c r="AF511" s="507"/>
      <c r="AG511" s="507"/>
      <c r="AH511" s="507"/>
      <c r="AI511" s="507"/>
      <c r="AJ511" s="524"/>
      <c r="AK511" s="524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78"/>
      <c r="AW511" s="78"/>
      <c r="AX511" s="78"/>
      <c r="AY511" s="78"/>
      <c r="AZ511" s="524"/>
      <c r="BA511" s="530"/>
      <c r="BB511" s="530"/>
      <c r="BC511" s="524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2:85" x14ac:dyDescent="0.3">
      <c r="B512" s="500"/>
      <c r="C512" s="510"/>
      <c r="D512" s="357"/>
      <c r="E512" s="357"/>
      <c r="F512" s="357"/>
      <c r="G512" s="357"/>
      <c r="H512" s="357"/>
      <c r="I512" s="357"/>
      <c r="J512" s="357"/>
      <c r="K512" s="357"/>
      <c r="L512" s="357"/>
      <c r="M512" s="357"/>
      <c r="N512" s="357"/>
      <c r="O512" s="357"/>
      <c r="P512" s="511"/>
      <c r="V512" s="500"/>
      <c r="AD512" s="10"/>
      <c r="AE512" s="10"/>
      <c r="AF512" s="507"/>
      <c r="AG512" s="507"/>
      <c r="AH512" s="507"/>
      <c r="AI512" s="507"/>
      <c r="AJ512" s="524"/>
      <c r="AK512" s="524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78"/>
      <c r="AW512" s="78"/>
      <c r="AX512" s="78"/>
      <c r="AY512" s="78"/>
      <c r="AZ512" s="524"/>
      <c r="BA512" s="530"/>
      <c r="BB512" s="530"/>
      <c r="BC512" s="524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2:79" x14ac:dyDescent="0.3">
      <c r="B513" s="500"/>
      <c r="C513" s="512"/>
      <c r="D513" s="502" t="s">
        <v>149</v>
      </c>
      <c r="E513" s="387"/>
      <c r="F513" s="387"/>
      <c r="G513" s="387"/>
      <c r="H513" s="621" t="s">
        <v>20</v>
      </c>
      <c r="I513" s="621"/>
      <c r="J513" s="621"/>
      <c r="K513" s="387"/>
      <c r="L513" s="387"/>
      <c r="M513" s="387"/>
      <c r="N513" s="387"/>
      <c r="O513" s="387"/>
      <c r="P513" s="513"/>
      <c r="V513" s="500"/>
      <c r="AD513" s="10"/>
      <c r="AE513" s="10"/>
      <c r="AF513" s="507"/>
      <c r="AG513" s="507"/>
      <c r="AH513" s="507"/>
      <c r="AI513" s="507"/>
      <c r="AJ513" s="524"/>
      <c r="AK513" s="524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78"/>
      <c r="AW513" s="78"/>
      <c r="AX513" s="78"/>
      <c r="AY513" s="78"/>
      <c r="AZ513" s="524"/>
      <c r="BA513" s="530"/>
      <c r="BB513" s="530"/>
      <c r="BC513" s="524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2:79" x14ac:dyDescent="0.3">
      <c r="B514" s="500"/>
      <c r="C514" s="512"/>
      <c r="D514" s="514" t="s">
        <v>150</v>
      </c>
      <c r="E514" s="387"/>
      <c r="F514" s="387"/>
      <c r="G514" s="387"/>
      <c r="H514" s="515" t="s">
        <v>147</v>
      </c>
      <c r="I514" s="502"/>
      <c r="J514" s="516" t="s">
        <v>148</v>
      </c>
      <c r="K514" s="502"/>
      <c r="L514" s="502"/>
      <c r="M514" s="502"/>
      <c r="N514" s="502"/>
      <c r="O514" s="517" t="s">
        <v>3</v>
      </c>
      <c r="P514" s="513"/>
      <c r="V514" s="500"/>
      <c r="AD514" s="10"/>
      <c r="AE514" s="10"/>
      <c r="AF514" s="507"/>
      <c r="AG514" s="507"/>
      <c r="AH514" s="507"/>
      <c r="AI514" s="507"/>
      <c r="AJ514" s="524"/>
      <c r="AK514" s="524"/>
      <c r="AL514" s="529"/>
      <c r="AM514" s="529"/>
      <c r="AN514" s="529"/>
      <c r="AO514" s="529"/>
      <c r="AP514" s="529"/>
      <c r="AQ514" s="529"/>
      <c r="AR514" s="529"/>
      <c r="AS514" s="529"/>
      <c r="AT514" s="529"/>
      <c r="AU514" s="529"/>
      <c r="AV514" s="524"/>
      <c r="AW514" s="524"/>
      <c r="AX514" s="524"/>
      <c r="AY514" s="524"/>
      <c r="AZ514" s="524"/>
      <c r="BA514" s="530"/>
      <c r="BB514" s="530"/>
      <c r="BC514" s="524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2:79" x14ac:dyDescent="0.3">
      <c r="B515" s="500"/>
      <c r="C515" s="512"/>
      <c r="D515" s="503" t="s">
        <v>146</v>
      </c>
      <c r="E515" s="15"/>
      <c r="F515" s="15"/>
      <c r="G515" s="15"/>
      <c r="H515" s="518">
        <f>SUM(D133:D139)</f>
        <v>471981</v>
      </c>
      <c r="I515" s="15"/>
      <c r="J515" s="16">
        <f>+H515/7</f>
        <v>67425.857142857145</v>
      </c>
      <c r="K515" s="15"/>
      <c r="L515" s="15"/>
      <c r="M515" s="15"/>
      <c r="N515" s="15"/>
      <c r="O515" s="15"/>
      <c r="P515" s="513"/>
      <c r="V515" s="500"/>
      <c r="AD515" s="10"/>
      <c r="AE515" s="10"/>
      <c r="AF515" s="507"/>
      <c r="AG515" s="507"/>
      <c r="AH515" s="507"/>
      <c r="AI515" s="507"/>
      <c r="AJ515" s="524"/>
      <c r="AK515" s="524"/>
      <c r="AL515" s="529"/>
      <c r="AM515" s="529"/>
      <c r="AN515" s="529"/>
      <c r="AO515" s="529"/>
      <c r="AP515" s="529"/>
      <c r="AQ515" s="529"/>
      <c r="AR515" s="529"/>
      <c r="AS515" s="529"/>
      <c r="AT515" s="529"/>
      <c r="AU515" s="529"/>
      <c r="AV515" s="529"/>
      <c r="AW515" s="529"/>
      <c r="AX515" s="529"/>
      <c r="AY515" s="529"/>
      <c r="AZ515" s="524"/>
      <c r="BA515" s="524"/>
      <c r="BB515" s="530"/>
      <c r="BC515" s="524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2:79" x14ac:dyDescent="0.3">
      <c r="B516" s="500"/>
      <c r="C516" s="512"/>
      <c r="D516" s="503" t="s">
        <v>145</v>
      </c>
      <c r="E516" s="15"/>
      <c r="F516" s="15"/>
      <c r="G516" s="15"/>
      <c r="H516" s="16">
        <f>SUM(D140:D146)</f>
        <v>427527</v>
      </c>
      <c r="I516" s="15"/>
      <c r="J516" s="16">
        <f>+H516/7</f>
        <v>61075.285714285717</v>
      </c>
      <c r="K516" s="15"/>
      <c r="L516" s="15"/>
      <c r="M516" s="15"/>
      <c r="N516" s="15"/>
      <c r="O516" s="15"/>
      <c r="P516" s="513"/>
      <c r="V516" s="500"/>
      <c r="AJ516" s="98"/>
      <c r="AK516" s="98"/>
      <c r="AL516" s="98"/>
      <c r="AM516" s="98"/>
      <c r="AN516" s="98"/>
      <c r="AO516" s="98"/>
      <c r="AP516" s="98"/>
      <c r="AQ516" s="98"/>
      <c r="AR516" s="98"/>
      <c r="AS516" s="98"/>
      <c r="AT516" s="78"/>
      <c r="AU516" s="98"/>
      <c r="AV516" s="140"/>
      <c r="AW516" s="140"/>
      <c r="AX516" s="140"/>
      <c r="AY516" s="140"/>
      <c r="AZ516" s="98"/>
      <c r="BA516" s="98"/>
      <c r="BB516" s="98"/>
      <c r="BC516" s="98"/>
    </row>
    <row r="517" spans="2:79" x14ac:dyDescent="0.3">
      <c r="B517" s="506"/>
      <c r="C517" s="512"/>
      <c r="D517" s="503" t="s">
        <v>144</v>
      </c>
      <c r="E517" s="15"/>
      <c r="F517" s="15"/>
      <c r="G517" s="15"/>
      <c r="H517" s="16">
        <f>SUM(D147:D153)</f>
        <v>383516</v>
      </c>
      <c r="I517" s="15"/>
      <c r="J517" s="16">
        <f>+H517/7</f>
        <v>54788</v>
      </c>
      <c r="K517" s="15"/>
      <c r="L517" s="15"/>
      <c r="M517" s="15"/>
      <c r="N517" s="15"/>
      <c r="O517" s="518">
        <f>+H515-H517</f>
        <v>88465</v>
      </c>
      <c r="P517" s="513"/>
      <c r="V517" s="500"/>
      <c r="AA517">
        <f>+O517/7</f>
        <v>12637.857142857143</v>
      </c>
      <c r="AJ517" s="98"/>
      <c r="AK517" s="98"/>
      <c r="AL517" s="98"/>
      <c r="AM517" s="98"/>
      <c r="AN517" s="98"/>
      <c r="AO517" s="98"/>
      <c r="AP517" s="98"/>
      <c r="AQ517" s="98"/>
      <c r="AR517" s="98"/>
      <c r="AS517" s="98"/>
      <c r="AT517" s="98"/>
      <c r="AU517" s="98"/>
      <c r="AV517" s="78"/>
      <c r="AW517" s="78"/>
      <c r="AX517" s="78"/>
      <c r="AY517" s="78"/>
      <c r="AZ517" s="98"/>
      <c r="BA517" s="141"/>
      <c r="BB517" s="98"/>
      <c r="BC517" s="98"/>
    </row>
    <row r="518" spans="2:79" x14ac:dyDescent="0.3">
      <c r="B518" s="507"/>
      <c r="C518" s="512"/>
      <c r="D518" s="519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60">
        <f>+O517/H515</f>
        <v>0.18743339244588236</v>
      </c>
      <c r="P518" s="513"/>
      <c r="V518" s="500"/>
      <c r="X518" s="61"/>
      <c r="Y518" s="61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  <c r="AN518" s="98"/>
      <c r="AO518" s="98"/>
      <c r="AP518" s="78">
        <v>480454</v>
      </c>
      <c r="AQ518" s="98"/>
      <c r="AR518" s="98"/>
      <c r="AS518" s="98"/>
      <c r="AT518" s="98"/>
      <c r="AU518" s="98"/>
      <c r="AV518" s="98"/>
      <c r="AW518" s="98"/>
      <c r="AX518" s="98"/>
      <c r="AY518" s="98"/>
      <c r="AZ518" s="98"/>
      <c r="BA518" s="98"/>
      <c r="BB518" s="98"/>
      <c r="BC518" s="98"/>
    </row>
    <row r="519" spans="2:79" ht="15" thickBot="1" x14ac:dyDescent="0.35">
      <c r="B519" s="507"/>
      <c r="C519" s="520"/>
      <c r="D519" s="521"/>
      <c r="E519" s="521"/>
      <c r="F519" s="521"/>
      <c r="G519" s="521"/>
      <c r="H519" s="521"/>
      <c r="I519" s="521"/>
      <c r="J519" s="522"/>
      <c r="K519" s="521"/>
      <c r="L519" s="521"/>
      <c r="M519" s="521"/>
      <c r="N519" s="521"/>
      <c r="O519" s="521"/>
      <c r="P519" s="523"/>
      <c r="V519" s="500"/>
      <c r="X519" s="61"/>
      <c r="Y519" s="61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  <c r="AN519" s="98"/>
      <c r="AO519" s="98"/>
      <c r="AP519" s="140">
        <f>+N201</f>
        <v>290088</v>
      </c>
      <c r="AQ519" s="98"/>
      <c r="AR519" s="98"/>
      <c r="AS519" s="98"/>
      <c r="AT519" s="98"/>
      <c r="AU519" s="98"/>
      <c r="AV519" s="98"/>
      <c r="AW519" s="98"/>
      <c r="AX519" s="98"/>
      <c r="AY519" s="98"/>
      <c r="AZ519" s="98"/>
      <c r="BA519" s="98"/>
      <c r="BB519" s="98"/>
      <c r="BC519" s="98"/>
    </row>
    <row r="520" spans="2:79" x14ac:dyDescent="0.3">
      <c r="B520" s="507"/>
      <c r="C520" s="500"/>
      <c r="D520" s="508"/>
      <c r="E520" s="500"/>
      <c r="F520" s="500"/>
      <c r="G520" s="500"/>
      <c r="H520" s="509"/>
      <c r="I520" s="500"/>
      <c r="J520" s="500"/>
      <c r="K520" s="500"/>
      <c r="L520" s="500"/>
      <c r="M520" s="500"/>
      <c r="N520" s="500"/>
      <c r="O520" s="500"/>
      <c r="P520" s="500"/>
      <c r="Q520" s="500"/>
      <c r="R520" s="500"/>
      <c r="S520" s="500"/>
      <c r="T520" s="500"/>
      <c r="U520" s="500"/>
      <c r="V520" s="500"/>
      <c r="X520" s="61"/>
      <c r="Y520" s="61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  <c r="AN520" s="98"/>
      <c r="AO520" s="98"/>
      <c r="AP520" s="140">
        <f>+AP518-AP519</f>
        <v>190366</v>
      </c>
      <c r="AQ520" s="98"/>
      <c r="AR520" s="98"/>
    </row>
    <row r="521" spans="2:79" x14ac:dyDescent="0.3">
      <c r="B521" s="1"/>
      <c r="D521" s="55"/>
      <c r="X521" s="61"/>
      <c r="Y521" s="61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  <c r="AN521" s="98"/>
      <c r="AO521" s="98"/>
      <c r="AP521" s="84">
        <f>+AP520/AP518</f>
        <v>0.3962210742339537</v>
      </c>
      <c r="AQ521" s="98"/>
      <c r="AR521" s="98"/>
    </row>
    <row r="522" spans="2:79" x14ac:dyDescent="0.3">
      <c r="B522" s="55"/>
      <c r="D522" s="55"/>
      <c r="J522" s="56">
        <f>+J515-J517</f>
        <v>12637.857142857145</v>
      </c>
      <c r="X522" s="61"/>
      <c r="Y522" s="61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  <c r="AN522" s="98"/>
      <c r="AO522" s="98"/>
      <c r="AP522" s="98"/>
      <c r="AQ522" s="98"/>
      <c r="AR522" s="98"/>
    </row>
    <row r="523" spans="2:79" x14ac:dyDescent="0.3">
      <c r="B523" s="57"/>
      <c r="D523" s="55"/>
      <c r="X523" s="61"/>
      <c r="Y523" s="61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  <c r="AN523" s="98"/>
      <c r="AO523" s="98"/>
      <c r="AP523" s="98"/>
      <c r="AQ523" s="98"/>
      <c r="AR523" s="98"/>
    </row>
    <row r="524" spans="2:79" x14ac:dyDescent="0.3">
      <c r="B524" s="1"/>
      <c r="D524" s="55"/>
      <c r="X524" s="61"/>
      <c r="Y524" s="61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  <c r="AN524" s="98"/>
      <c r="AO524" s="98"/>
      <c r="AP524" s="98"/>
      <c r="AQ524" s="98"/>
      <c r="AR524" s="98"/>
    </row>
    <row r="525" spans="2:79" x14ac:dyDescent="0.3">
      <c r="B525" s="1"/>
      <c r="D525" s="55"/>
      <c r="Z525" s="106"/>
      <c r="AA525" s="106"/>
      <c r="AB525" s="106"/>
      <c r="AC525" s="106"/>
      <c r="AD525" s="106"/>
      <c r="AE525" s="106"/>
      <c r="AF525" s="106"/>
      <c r="AG525" s="106"/>
      <c r="AH525" s="106"/>
      <c r="AI525" s="106"/>
      <c r="AJ525" s="106"/>
      <c r="AK525" s="106"/>
      <c r="AL525" s="106"/>
      <c r="AM525" s="106"/>
      <c r="AN525" s="106"/>
      <c r="AO525" s="106"/>
      <c r="AP525" s="106"/>
      <c r="AQ525" s="106"/>
      <c r="AR525" s="106"/>
    </row>
    <row r="526" spans="2:79" x14ac:dyDescent="0.3">
      <c r="B526" s="1"/>
      <c r="D526" s="55"/>
      <c r="AT526" s="500"/>
      <c r="AU526" s="500"/>
      <c r="AV526" s="500"/>
      <c r="AW526" s="500"/>
      <c r="AX526" s="500"/>
      <c r="AY526" s="500"/>
      <c r="AZ526" s="500"/>
      <c r="BA526" s="500"/>
      <c r="BB526" s="500"/>
      <c r="BC526" s="500"/>
      <c r="BD526" s="500"/>
      <c r="BE526" s="500"/>
      <c r="BF526" s="500"/>
      <c r="BG526" s="500"/>
      <c r="BH526" s="500"/>
      <c r="BI526" s="500"/>
    </row>
    <row r="527" spans="2:79" ht="15.6" x14ac:dyDescent="0.3">
      <c r="B527" s="1"/>
      <c r="D527" s="55"/>
      <c r="AT527" s="500"/>
      <c r="AU527" s="533"/>
      <c r="AV527" s="534"/>
      <c r="AW527" s="534"/>
      <c r="AX527" s="534"/>
      <c r="AY527" s="534"/>
      <c r="AZ527" s="534"/>
      <c r="BA527" s="534"/>
      <c r="BB527" s="534"/>
      <c r="BC527" s="534"/>
      <c r="BD527" s="534"/>
      <c r="BE527" s="534" t="s">
        <v>156</v>
      </c>
      <c r="BF527" s="534"/>
      <c r="BG527" s="534" t="s">
        <v>2</v>
      </c>
      <c r="BH527" s="533"/>
      <c r="BI527" s="500"/>
    </row>
    <row r="528" spans="2:79" ht="16.2" thickBot="1" x14ac:dyDescent="0.35">
      <c r="B528" s="57" t="e">
        <f>+B527/B526</f>
        <v>#DIV/0!</v>
      </c>
      <c r="D528" s="55"/>
      <c r="AT528" s="500"/>
      <c r="AU528" s="533"/>
      <c r="AV528" s="627" t="s">
        <v>155</v>
      </c>
      <c r="AW528" s="627"/>
      <c r="AX528" s="627"/>
      <c r="AY528" s="534"/>
      <c r="AZ528" s="534"/>
      <c r="BA528" s="535" t="s">
        <v>20</v>
      </c>
      <c r="BB528" s="534"/>
      <c r="BC528" s="535" t="s">
        <v>3</v>
      </c>
      <c r="BD528" s="534"/>
      <c r="BE528" s="535" t="s">
        <v>65</v>
      </c>
      <c r="BF528" s="534"/>
      <c r="BG528" s="535" t="s">
        <v>65</v>
      </c>
      <c r="BH528" s="533"/>
      <c r="BI528" s="500"/>
    </row>
    <row r="529" spans="2:61" ht="21" x14ac:dyDescent="0.4">
      <c r="B529" s="1"/>
      <c r="D529" s="55"/>
      <c r="AT529" s="500"/>
      <c r="AU529" s="533"/>
      <c r="AV529" s="536" t="s">
        <v>143</v>
      </c>
      <c r="AW529" s="533"/>
      <c r="AX529" s="537"/>
      <c r="AY529" s="533"/>
      <c r="AZ529" s="533"/>
      <c r="BA529" s="538">
        <f>+N143</f>
        <v>1970617</v>
      </c>
      <c r="BB529" s="537"/>
      <c r="BC529" s="537"/>
      <c r="BD529" s="537"/>
      <c r="BE529" s="537"/>
      <c r="BF529" s="537"/>
      <c r="BG529" s="537"/>
      <c r="BH529" s="533"/>
      <c r="BI529" s="500"/>
    </row>
    <row r="530" spans="2:61" ht="21" x14ac:dyDescent="0.4">
      <c r="B530" s="1"/>
      <c r="D530" s="55"/>
      <c r="AT530" s="500"/>
      <c r="AU530" s="533"/>
      <c r="AV530" s="536" t="s">
        <v>151</v>
      </c>
      <c r="AW530" s="533"/>
      <c r="AX530" s="537"/>
      <c r="AY530" s="533"/>
      <c r="AZ530" s="533"/>
      <c r="BA530" s="538">
        <f>+N174</f>
        <v>1493931</v>
      </c>
      <c r="BB530" s="537"/>
      <c r="BC530" s="538">
        <f>+BA530-BA529</f>
        <v>-476686</v>
      </c>
      <c r="BD530" s="537"/>
      <c r="BE530" s="539">
        <f>+BC530/BA529</f>
        <v>-0.24189682723735764</v>
      </c>
      <c r="BF530" s="537"/>
      <c r="BG530" s="537"/>
      <c r="BH530" s="533"/>
      <c r="BI530" s="500"/>
    </row>
    <row r="531" spans="2:61" ht="21" x14ac:dyDescent="0.4">
      <c r="B531" s="1">
        <f>+B527*50</f>
        <v>0</v>
      </c>
      <c r="D531" s="55"/>
      <c r="AT531" s="500"/>
      <c r="AU531" s="533"/>
      <c r="AV531" s="536" t="s">
        <v>152</v>
      </c>
      <c r="AW531" s="533"/>
      <c r="AX531" s="537"/>
      <c r="AY531" s="533"/>
      <c r="AZ531" s="533"/>
      <c r="BA531" s="538">
        <f>+N204</f>
        <v>1202331</v>
      </c>
      <c r="BB531" s="537"/>
      <c r="BC531" s="538">
        <f>+BA531-BA530</f>
        <v>-291600</v>
      </c>
      <c r="BD531" s="537"/>
      <c r="BE531" s="539">
        <f>+BC531/BA530</f>
        <v>-0.19518973767864781</v>
      </c>
      <c r="BF531" s="537"/>
      <c r="BG531" s="537"/>
      <c r="BH531" s="533"/>
      <c r="BI531" s="500"/>
    </row>
    <row r="532" spans="2:61" ht="21" x14ac:dyDescent="0.4">
      <c r="B532" s="1"/>
      <c r="D532" s="55"/>
      <c r="AT532" s="500"/>
      <c r="AU532" s="533"/>
      <c r="AV532" s="536" t="s">
        <v>153</v>
      </c>
      <c r="AW532" s="533"/>
      <c r="AX532" s="537"/>
      <c r="AY532" s="533"/>
      <c r="AZ532" s="540" t="s">
        <v>26</v>
      </c>
      <c r="BA532" s="538">
        <f>+N218</f>
        <v>371489</v>
      </c>
      <c r="BB532" s="537"/>
      <c r="BC532" s="538">
        <f>+BA532-BA531</f>
        <v>-830842</v>
      </c>
      <c r="BD532" s="537"/>
      <c r="BE532" s="539">
        <f>+BC532/BA531</f>
        <v>-0.69102601529861574</v>
      </c>
      <c r="BF532" s="537"/>
      <c r="BG532" s="539">
        <f>+(BA532-BA529)/BA529</f>
        <v>-0.81148594577231392</v>
      </c>
      <c r="BH532" s="533"/>
      <c r="BI532" s="500"/>
    </row>
    <row r="533" spans="2:61" x14ac:dyDescent="0.3">
      <c r="B533" s="1"/>
      <c r="D533" s="55"/>
      <c r="AT533" s="500"/>
      <c r="AU533" s="533"/>
      <c r="AV533" s="533"/>
      <c r="AW533" s="533"/>
      <c r="AX533" s="533"/>
      <c r="AY533" s="533"/>
      <c r="AZ533" s="533"/>
      <c r="BA533" s="533"/>
      <c r="BB533" s="533"/>
      <c r="BC533" s="533"/>
      <c r="BD533" s="533"/>
      <c r="BE533" s="533"/>
      <c r="BF533" s="533"/>
      <c r="BG533" s="533"/>
      <c r="BH533" s="533"/>
      <c r="BI533" s="500"/>
    </row>
    <row r="534" spans="2:61" ht="16.2" x14ac:dyDescent="0.3">
      <c r="B534" s="1"/>
      <c r="D534" s="55"/>
      <c r="AT534" s="500"/>
      <c r="AU534" s="533"/>
      <c r="AV534" s="533"/>
      <c r="AW534" s="533"/>
      <c r="AX534" s="541" t="s">
        <v>26</v>
      </c>
      <c r="AY534" s="533"/>
      <c r="AZ534" s="542" t="s">
        <v>154</v>
      </c>
      <c r="BA534" s="533"/>
      <c r="BB534" s="533"/>
      <c r="BC534" s="533"/>
      <c r="BD534" s="533"/>
      <c r="BE534" s="533"/>
      <c r="BF534" s="533"/>
      <c r="BG534" s="533"/>
      <c r="BH534" s="533"/>
      <c r="BI534" s="500"/>
    </row>
    <row r="535" spans="2:61" x14ac:dyDescent="0.3">
      <c r="B535" s="1"/>
      <c r="D535" s="55"/>
      <c r="AT535" s="500"/>
      <c r="AU535" s="533"/>
      <c r="AV535" s="533"/>
      <c r="AW535" s="533"/>
      <c r="AX535" s="533"/>
      <c r="AY535" s="533"/>
      <c r="AZ535" s="533"/>
      <c r="BA535" s="533"/>
      <c r="BB535" s="533"/>
      <c r="BC535" s="533"/>
      <c r="BD535" s="533"/>
      <c r="BE535" s="533"/>
      <c r="BF535" s="533"/>
      <c r="BG535" s="533"/>
      <c r="BH535" s="533"/>
      <c r="BI535" s="500"/>
    </row>
    <row r="536" spans="2:61" x14ac:dyDescent="0.3">
      <c r="B536" s="1"/>
      <c r="D536" s="55"/>
      <c r="AT536" s="532"/>
      <c r="AU536" s="532"/>
      <c r="AV536" s="532"/>
      <c r="AW536" s="532"/>
      <c r="AX536" s="532"/>
      <c r="AY536" s="532"/>
      <c r="AZ536" s="532"/>
      <c r="BA536" s="532"/>
      <c r="BB536" s="532"/>
      <c r="BC536" s="532"/>
      <c r="BD536" s="532"/>
      <c r="BE536" s="532"/>
      <c r="BF536" s="532"/>
      <c r="BG536" s="532"/>
      <c r="BH536" s="532"/>
      <c r="BI536" s="532"/>
    </row>
    <row r="537" spans="2:61" x14ac:dyDescent="0.3">
      <c r="B537" s="1"/>
      <c r="D537" s="55"/>
    </row>
    <row r="538" spans="2:61" x14ac:dyDescent="0.3">
      <c r="B538" s="1"/>
      <c r="D538" s="55"/>
      <c r="AS538" s="61"/>
      <c r="AT538" s="500"/>
      <c r="AU538" s="500"/>
      <c r="AV538" s="500"/>
      <c r="AW538" s="500"/>
      <c r="AX538" s="500"/>
      <c r="AY538" s="500"/>
      <c r="AZ538" s="500"/>
      <c r="BA538" s="500"/>
      <c r="BB538" s="500"/>
      <c r="BC538" s="500"/>
      <c r="BD538" s="500"/>
      <c r="BE538" s="500"/>
      <c r="BF538" s="500"/>
      <c r="BG538" s="500"/>
      <c r="BH538" s="500"/>
      <c r="BI538" s="500"/>
    </row>
    <row r="539" spans="2:61" x14ac:dyDescent="0.3">
      <c r="B539" s="1"/>
      <c r="D539" s="55"/>
      <c r="AT539" s="500"/>
      <c r="AU539" s="550"/>
      <c r="AV539" s="550"/>
      <c r="AW539" s="550"/>
      <c r="AX539" s="550"/>
      <c r="AY539" s="550"/>
      <c r="AZ539" s="550"/>
      <c r="BA539" s="550"/>
      <c r="BB539" s="550"/>
      <c r="BC539" s="550"/>
      <c r="BD539" s="550"/>
      <c r="BE539" s="550"/>
      <c r="BF539" s="550"/>
      <c r="BG539" s="550"/>
      <c r="BH539" s="550"/>
      <c r="BI539" s="500"/>
    </row>
    <row r="540" spans="2:61" ht="15" thickBot="1" x14ac:dyDescent="0.35">
      <c r="B540" s="1"/>
      <c r="D540" s="55"/>
      <c r="AT540" s="500"/>
      <c r="AU540" s="550"/>
      <c r="AV540" s="623" t="s">
        <v>160</v>
      </c>
      <c r="AW540" s="623"/>
      <c r="AX540" s="623"/>
      <c r="AY540" s="551"/>
      <c r="AZ540" s="551"/>
      <c r="BA540" s="552" t="s">
        <v>23</v>
      </c>
      <c r="BB540" s="553"/>
      <c r="BC540" s="552" t="s">
        <v>3</v>
      </c>
      <c r="BD540" s="553"/>
      <c r="BE540" s="552" t="s">
        <v>20</v>
      </c>
      <c r="BF540" s="553"/>
      <c r="BG540" s="552" t="s">
        <v>21</v>
      </c>
      <c r="BH540" s="550"/>
      <c r="BI540" s="500"/>
    </row>
    <row r="541" spans="2:61" x14ac:dyDescent="0.3">
      <c r="B541" s="1"/>
      <c r="AT541" s="500"/>
      <c r="AU541" s="550"/>
      <c r="AV541" s="551" t="s">
        <v>143</v>
      </c>
      <c r="AW541" s="551"/>
      <c r="AX541" s="551"/>
      <c r="AY541" s="551"/>
      <c r="AZ541" s="551"/>
      <c r="BA541" s="554">
        <f>+BK275</f>
        <v>13351981</v>
      </c>
      <c r="BB541" s="551"/>
      <c r="BC541" s="551"/>
      <c r="BD541" s="551"/>
      <c r="BE541" s="555">
        <f>+N143</f>
        <v>1970617</v>
      </c>
      <c r="BF541" s="551"/>
      <c r="BG541" s="556">
        <f>+BE541/BA541</f>
        <v>0.14758985951223269</v>
      </c>
      <c r="BH541" s="550"/>
      <c r="BI541" s="500"/>
    </row>
    <row r="542" spans="2:61" x14ac:dyDescent="0.3">
      <c r="B542" s="1"/>
      <c r="AT542" s="500"/>
      <c r="AU542" s="550"/>
      <c r="AV542" s="551"/>
      <c r="AW542" s="551"/>
      <c r="AX542" s="551"/>
      <c r="AY542" s="551"/>
      <c r="AZ542" s="551"/>
      <c r="BA542" s="554"/>
      <c r="BB542" s="551"/>
      <c r="BC542" s="551"/>
      <c r="BD542" s="551"/>
      <c r="BE542" s="551"/>
      <c r="BF542" s="551"/>
      <c r="BG542" s="556"/>
      <c r="BH542" s="550"/>
      <c r="BI542" s="500"/>
    </row>
    <row r="543" spans="2:61" x14ac:dyDescent="0.3">
      <c r="B543" s="1"/>
      <c r="AT543" s="500"/>
      <c r="AU543" s="550"/>
      <c r="AV543" s="551" t="s">
        <v>159</v>
      </c>
      <c r="AW543" s="551"/>
      <c r="AX543" s="551"/>
      <c r="AY543" s="551"/>
      <c r="AZ543" s="551"/>
      <c r="BA543" s="554">
        <v>52440389</v>
      </c>
      <c r="BB543" s="551"/>
      <c r="BC543" s="556">
        <f>+(BA543-BA541)/BA541</f>
        <v>2.9275362210296736</v>
      </c>
      <c r="BD543" s="551"/>
      <c r="BE543" s="555">
        <f>+N273</f>
        <v>1462688</v>
      </c>
      <c r="BF543" s="551"/>
      <c r="BG543" s="556">
        <f>+BE543/BA543</f>
        <v>2.7892394162064665E-2</v>
      </c>
      <c r="BH543" s="550"/>
      <c r="BI543" s="500"/>
    </row>
    <row r="544" spans="2:61" x14ac:dyDescent="0.3">
      <c r="B544" s="1"/>
      <c r="AT544" s="500"/>
      <c r="AU544" s="550"/>
      <c r="AV544" s="551"/>
      <c r="AW544" s="551"/>
      <c r="AX544" s="551"/>
      <c r="AY544" s="551"/>
      <c r="AZ544" s="551"/>
      <c r="BA544" s="554"/>
      <c r="BB544" s="551"/>
      <c r="BC544" s="551"/>
      <c r="BD544" s="551"/>
      <c r="BE544" s="551"/>
      <c r="BF544" s="551"/>
      <c r="BG544" s="551"/>
      <c r="BH544" s="550"/>
      <c r="BI544" s="500"/>
    </row>
    <row r="545" spans="2:68" x14ac:dyDescent="0.3">
      <c r="B545" s="1"/>
      <c r="AT545" s="500"/>
      <c r="AU545" s="550"/>
      <c r="AV545" s="624" t="s">
        <v>105</v>
      </c>
      <c r="AW545" s="624"/>
      <c r="AX545" s="624"/>
      <c r="AY545" s="624"/>
      <c r="AZ545" s="551"/>
      <c r="BA545" s="555">
        <f>+BA543-BA541</f>
        <v>39088408</v>
      </c>
      <c r="BB545" s="551"/>
      <c r="BC545" s="551"/>
      <c r="BD545" s="551"/>
      <c r="BE545" s="555">
        <f>+BE543-BE541</f>
        <v>-507929</v>
      </c>
      <c r="BF545" s="551"/>
      <c r="BG545" s="558"/>
      <c r="BH545" s="550"/>
      <c r="BI545" s="500"/>
    </row>
    <row r="546" spans="2:68" x14ac:dyDescent="0.3">
      <c r="B546" s="1"/>
      <c r="AT546" s="500"/>
      <c r="AU546" s="550"/>
      <c r="AV546" s="550"/>
      <c r="AW546" s="550"/>
      <c r="AX546" s="550"/>
      <c r="AY546" s="550"/>
      <c r="AZ546" s="550"/>
      <c r="BA546" s="550"/>
      <c r="BB546" s="550"/>
      <c r="BC546" s="550"/>
      <c r="BD546" s="550"/>
      <c r="BE546" s="550"/>
      <c r="BF546" s="550"/>
      <c r="BG546" s="550"/>
      <c r="BH546" s="550"/>
      <c r="BI546" s="500"/>
    </row>
    <row r="547" spans="2:68" x14ac:dyDescent="0.3">
      <c r="B547" s="1"/>
      <c r="AT547" s="500"/>
      <c r="AU547" s="500"/>
      <c r="AV547" s="500"/>
      <c r="AW547" s="500"/>
      <c r="AX547" s="500"/>
      <c r="AY547" s="500"/>
      <c r="AZ547" s="500"/>
      <c r="BA547" s="500"/>
      <c r="BB547" s="500"/>
      <c r="BC547" s="500"/>
      <c r="BD547" s="500"/>
      <c r="BE547" s="557"/>
      <c r="BF547" s="500"/>
      <c r="BG547" s="507"/>
      <c r="BH547" s="500"/>
      <c r="BI547" s="500"/>
    </row>
    <row r="548" spans="2:68" x14ac:dyDescent="0.3">
      <c r="B548" s="1"/>
    </row>
    <row r="549" spans="2:68" x14ac:dyDescent="0.3">
      <c r="B549" s="1"/>
    </row>
    <row r="550" spans="2:68" x14ac:dyDescent="0.3">
      <c r="B550" s="1"/>
      <c r="H550" s="1">
        <v>4000000</v>
      </c>
      <c r="AR550" s="500"/>
      <c r="AS550" s="500"/>
      <c r="AT550" s="500"/>
      <c r="AU550" s="500"/>
      <c r="AV550" s="500"/>
      <c r="AW550" s="500"/>
      <c r="AX550" s="500"/>
      <c r="AY550" s="500"/>
      <c r="AZ550" s="500"/>
      <c r="BA550" s="500"/>
      <c r="BB550" s="500"/>
      <c r="BC550" s="500"/>
      <c r="BD550" s="500"/>
      <c r="BE550" s="500"/>
      <c r="BF550" s="500"/>
      <c r="BG550" s="500"/>
      <c r="BH550" s="500"/>
      <c r="BI550" s="500"/>
    </row>
    <row r="551" spans="2:68" ht="15.6" x14ac:dyDescent="0.3">
      <c r="B551" s="1"/>
      <c r="H551" s="1"/>
      <c r="AR551" s="500"/>
      <c r="AS551" s="630" t="s">
        <v>171</v>
      </c>
      <c r="AT551" s="630"/>
      <c r="AU551" s="630"/>
      <c r="AV551" s="630"/>
      <c r="AW551" s="630"/>
      <c r="AX551" s="630"/>
      <c r="AY551" s="630"/>
      <c r="AZ551" s="630"/>
      <c r="BA551" s="630"/>
      <c r="BB551" s="630"/>
      <c r="BC551" s="630"/>
      <c r="BD551" s="630"/>
      <c r="BE551" s="630"/>
      <c r="BF551" s="630"/>
      <c r="BG551" s="630"/>
      <c r="BH551" s="630"/>
      <c r="BI551" s="500"/>
    </row>
    <row r="552" spans="2:68" x14ac:dyDescent="0.3">
      <c r="H552" s="1">
        <f>+H550/7</f>
        <v>571428.57142857148</v>
      </c>
      <c r="AR552" s="500"/>
      <c r="AS552" s="533"/>
      <c r="AT552" s="561"/>
      <c r="AU552" s="561"/>
      <c r="AV552" s="561"/>
      <c r="AW552" s="561"/>
      <c r="AX552" s="561"/>
      <c r="AY552" s="561"/>
      <c r="AZ552" s="561"/>
      <c r="BA552" s="561"/>
      <c r="BB552" s="561"/>
      <c r="BC552" s="561"/>
      <c r="BD552" s="561"/>
      <c r="BE552" s="625" t="s">
        <v>167</v>
      </c>
      <c r="BF552" s="561"/>
      <c r="BG552" s="589" t="s">
        <v>168</v>
      </c>
      <c r="BH552" s="533"/>
      <c r="BI552" s="500"/>
    </row>
    <row r="553" spans="2:68" x14ac:dyDescent="0.3">
      <c r="AR553" s="500"/>
      <c r="AS553" s="533"/>
      <c r="AT553" s="580" t="s">
        <v>19</v>
      </c>
      <c r="AU553" s="580"/>
      <c r="AV553" s="580"/>
      <c r="AW553" s="580"/>
      <c r="AX553" s="580"/>
      <c r="AY553" s="580"/>
      <c r="AZ553" s="561"/>
      <c r="BA553" s="560" t="s">
        <v>20</v>
      </c>
      <c r="BB553" s="561"/>
      <c r="BC553" s="560" t="s">
        <v>166</v>
      </c>
      <c r="BD553" s="561"/>
      <c r="BE553" s="626"/>
      <c r="BF553" s="561"/>
      <c r="BG553" s="587"/>
      <c r="BH553" s="533"/>
      <c r="BI553" s="500"/>
    </row>
    <row r="554" spans="2:68" x14ac:dyDescent="0.3">
      <c r="H554" t="s">
        <v>169</v>
      </c>
      <c r="J554">
        <v>28</v>
      </c>
      <c r="N554" s="1">
        <f>+H552*J554</f>
        <v>16000000.000000002</v>
      </c>
      <c r="AR554" s="500"/>
      <c r="AS554" s="533"/>
      <c r="AT554" s="578" t="s">
        <v>162</v>
      </c>
      <c r="AU554" s="578"/>
      <c r="AV554" s="578"/>
      <c r="AW554" s="578"/>
      <c r="AX554" s="578"/>
      <c r="AY554" s="561"/>
      <c r="AZ554" s="561"/>
      <c r="BA554" s="562">
        <f>+H174</f>
        <v>6826001</v>
      </c>
      <c r="BB554" s="561"/>
      <c r="BC554" s="561">
        <v>10</v>
      </c>
      <c r="BD554" s="561"/>
      <c r="BE554" s="563">
        <f>+BA554*BC554</f>
        <v>68260010</v>
      </c>
      <c r="BF554" s="561"/>
      <c r="BG554" s="561"/>
      <c r="BH554" s="533"/>
      <c r="BI554" s="500"/>
      <c r="BP554" s="56">
        <f>+BE554-BA554</f>
        <v>61434009</v>
      </c>
    </row>
    <row r="555" spans="2:68" x14ac:dyDescent="0.3">
      <c r="D555" s="56">
        <f>+N554+N555</f>
        <v>33714285.714285716</v>
      </c>
      <c r="H555" t="s">
        <v>170</v>
      </c>
      <c r="J555">
        <v>31</v>
      </c>
      <c r="N555" s="1">
        <f>+J555*H$552</f>
        <v>17714285.714285716</v>
      </c>
      <c r="AR555" s="500"/>
      <c r="AS555" s="533"/>
      <c r="AT555" s="578" t="s">
        <v>172</v>
      </c>
      <c r="AU555" s="578"/>
      <c r="AV555" s="578"/>
      <c r="AW555" s="578"/>
      <c r="AX555" s="578"/>
      <c r="AY555" s="561"/>
      <c r="AZ555" s="561"/>
      <c r="BA555" s="562">
        <f>+BA567-BA554</f>
        <v>3109228</v>
      </c>
      <c r="BB555" s="561"/>
      <c r="BC555" s="561">
        <v>5</v>
      </c>
      <c r="BD555" s="561"/>
      <c r="BE555" s="563">
        <f>+BA555*BC555</f>
        <v>15546140</v>
      </c>
      <c r="BF555" s="561"/>
      <c r="BG555" s="561"/>
      <c r="BH555" s="533"/>
      <c r="BI555" s="500"/>
      <c r="BP555" s="56">
        <f>+BE555-BA555</f>
        <v>12436912</v>
      </c>
    </row>
    <row r="556" spans="2:68" x14ac:dyDescent="0.3">
      <c r="D556" s="56">
        <f>+D555+N556</f>
        <v>50857142.857142866</v>
      </c>
      <c r="H556" t="s">
        <v>138</v>
      </c>
      <c r="J556">
        <v>30</v>
      </c>
      <c r="N556" s="1">
        <f>+J556*H$552</f>
        <v>17142857.142857146</v>
      </c>
      <c r="AR556" s="500"/>
      <c r="AS556" s="533"/>
      <c r="AT556" s="578" t="s">
        <v>163</v>
      </c>
      <c r="AU556" s="578"/>
      <c r="AV556" s="578"/>
      <c r="AW556" s="578"/>
      <c r="AX556" s="578"/>
      <c r="AY556" s="578"/>
      <c r="AZ556" s="578"/>
      <c r="BA556" s="562">
        <f>+BA569-BA567</f>
        <v>16784558</v>
      </c>
      <c r="BB556" s="561"/>
      <c r="BC556" s="561">
        <v>1</v>
      </c>
      <c r="BD556" s="561"/>
      <c r="BE556" s="563">
        <f>+BC556*BA556</f>
        <v>16784558</v>
      </c>
      <c r="BF556" s="561"/>
      <c r="BG556" s="561"/>
      <c r="BH556" s="533"/>
      <c r="BI556" s="500"/>
      <c r="BP556" s="56">
        <f>+BE556-BA556</f>
        <v>0</v>
      </c>
    </row>
    <row r="557" spans="2:68" x14ac:dyDescent="0.3">
      <c r="D557" s="56">
        <f>+D556+N557</f>
        <v>68571428.571428582</v>
      </c>
      <c r="H557" t="s">
        <v>139</v>
      </c>
      <c r="J557">
        <v>31</v>
      </c>
      <c r="N557" s="1">
        <f>+J557*H$552</f>
        <v>17714285.714285716</v>
      </c>
      <c r="AR557" s="500"/>
      <c r="AS557" s="533"/>
      <c r="AT557" s="569" t="s">
        <v>184</v>
      </c>
      <c r="AU557" s="561"/>
      <c r="AV557" s="561"/>
      <c r="AW557" s="561"/>
      <c r="AX557" s="561"/>
      <c r="AY557" s="561"/>
      <c r="AZ557" s="561"/>
      <c r="BA557" s="562">
        <f>SUM(D328:D386)</f>
        <v>4197929</v>
      </c>
      <c r="BB557" s="561"/>
      <c r="BC557" s="561">
        <v>1</v>
      </c>
      <c r="BD557" s="561"/>
      <c r="BE557" s="563">
        <f>+BC557*BA557</f>
        <v>4197929</v>
      </c>
      <c r="BF557" s="561"/>
      <c r="BG557" s="561"/>
      <c r="BH557" s="533"/>
      <c r="BI557" s="500"/>
      <c r="BP557" s="56">
        <f>+BE557-BA557</f>
        <v>0</v>
      </c>
    </row>
    <row r="558" spans="2:68" x14ac:dyDescent="0.3">
      <c r="D558" s="56"/>
      <c r="N558" s="1"/>
      <c r="AR558" s="500"/>
      <c r="AS558" s="533"/>
      <c r="AT558" s="569" t="s">
        <v>189</v>
      </c>
      <c r="AU558" s="561"/>
      <c r="AV558" s="561"/>
      <c r="AW558" s="561"/>
      <c r="AX558" s="561"/>
      <c r="AY558" s="561"/>
      <c r="AZ558" s="561"/>
      <c r="BA558" s="562">
        <f>SUM(D387:D460)</f>
        <v>2905806</v>
      </c>
      <c r="BB558" s="561"/>
      <c r="BC558" s="561">
        <v>1</v>
      </c>
      <c r="BD558" s="561"/>
      <c r="BE558" s="563">
        <f>+BC558*BA558</f>
        <v>2905806</v>
      </c>
      <c r="BF558" s="561"/>
      <c r="BG558" s="561"/>
      <c r="BH558" s="533"/>
      <c r="BI558" s="500"/>
      <c r="BP558" s="56"/>
    </row>
    <row r="559" spans="2:68" x14ac:dyDescent="0.3">
      <c r="AR559" s="500"/>
      <c r="AS559" s="533"/>
      <c r="AT559" s="585" t="s">
        <v>165</v>
      </c>
      <c r="AU559" s="585"/>
      <c r="AV559" s="585"/>
      <c r="AW559" s="585"/>
      <c r="AX559" s="585"/>
      <c r="AY559" s="585"/>
      <c r="AZ559" s="585"/>
      <c r="BA559" s="561"/>
      <c r="BB559" s="561"/>
      <c r="BC559" s="561"/>
      <c r="BD559" s="561"/>
      <c r="BE559" s="563"/>
      <c r="BF559" s="561"/>
      <c r="BG559" s="561"/>
      <c r="BH559" s="533"/>
      <c r="BI559" s="500"/>
      <c r="BP559" s="56">
        <f>+BA557-BA558</f>
        <v>1292123</v>
      </c>
    </row>
    <row r="560" spans="2:68" ht="15" thickBot="1" x14ac:dyDescent="0.35">
      <c r="D560" s="56">
        <f>+BE560+D557</f>
        <v>176265871.5714286</v>
      </c>
      <c r="H560" s="59">
        <f>+D560/320000000</f>
        <v>0.55083084866071441</v>
      </c>
      <c r="AR560" s="500"/>
      <c r="AS560" s="533"/>
      <c r="AT560" s="561"/>
      <c r="AU560" s="561"/>
      <c r="AV560" s="561"/>
      <c r="AW560" s="561"/>
      <c r="AX560" s="561"/>
      <c r="AY560" s="561"/>
      <c r="AZ560" s="561"/>
      <c r="BA560" s="564">
        <f>SUM(BA554:BA558)</f>
        <v>33823522</v>
      </c>
      <c r="BB560" s="561"/>
      <c r="BC560" s="561"/>
      <c r="BD560" s="561"/>
      <c r="BE560" s="564">
        <f>SUM(BE554:BE559)</f>
        <v>107694443</v>
      </c>
      <c r="BF560" s="561"/>
      <c r="BG560" s="565">
        <f>+BE560/320000000</f>
        <v>0.336545134375</v>
      </c>
      <c r="BH560" s="533"/>
      <c r="BI560" s="500"/>
      <c r="BP560" s="59">
        <f>+BP559/BA557</f>
        <v>0.30780010810092312</v>
      </c>
    </row>
    <row r="561" spans="4:75" ht="15" thickTop="1" x14ac:dyDescent="0.3">
      <c r="D561" s="56"/>
      <c r="H561" s="59"/>
      <c r="AR561" s="500"/>
      <c r="AS561" s="533"/>
      <c r="AT561" s="575" t="s">
        <v>186</v>
      </c>
      <c r="AU561" s="561"/>
      <c r="AV561" s="561"/>
      <c r="AW561" s="561"/>
      <c r="AX561" s="561"/>
      <c r="AY561" s="561"/>
      <c r="AZ561" s="561"/>
      <c r="BA561" s="484">
        <f>+BY580</f>
        <v>0.43349397590361444</v>
      </c>
      <c r="BB561" s="561"/>
      <c r="BC561" s="561"/>
      <c r="BD561" s="561"/>
      <c r="BE561" s="574"/>
      <c r="BF561" s="561"/>
      <c r="BG561" s="484"/>
      <c r="BH561" s="533"/>
      <c r="BI561" s="500"/>
      <c r="BP561" s="59"/>
    </row>
    <row r="562" spans="4:75" x14ac:dyDescent="0.3">
      <c r="D562" s="56"/>
      <c r="H562" s="59"/>
      <c r="AR562" s="500"/>
      <c r="AS562" s="533"/>
      <c r="AT562" s="575" t="s">
        <v>188</v>
      </c>
      <c r="AU562" s="561"/>
      <c r="AV562" s="561"/>
      <c r="AW562" s="561"/>
      <c r="AX562" s="561"/>
      <c r="AY562" s="561"/>
      <c r="AZ562" s="561"/>
      <c r="BA562" s="576">
        <f>+BA560*BA561</f>
        <v>14662293.030843373</v>
      </c>
      <c r="BB562" s="561"/>
      <c r="BC562" s="561"/>
      <c r="BD562" s="561"/>
      <c r="BE562" s="574"/>
      <c r="BF562" s="561"/>
      <c r="BG562" s="484"/>
      <c r="BH562" s="533"/>
      <c r="BI562" s="500"/>
      <c r="BP562" s="59"/>
    </row>
    <row r="563" spans="4:75" ht="15" thickBot="1" x14ac:dyDescent="0.35">
      <c r="D563" s="56"/>
      <c r="H563" s="59"/>
      <c r="AR563" s="500"/>
      <c r="AS563" s="533"/>
      <c r="AT563" s="575" t="s">
        <v>187</v>
      </c>
      <c r="AU563" s="561"/>
      <c r="AV563" s="561"/>
      <c r="AW563" s="561"/>
      <c r="AX563" s="561"/>
      <c r="AY563" s="561"/>
      <c r="AZ563" s="561"/>
      <c r="BA563" s="564">
        <f>+BA560-BA562</f>
        <v>19161228.969156627</v>
      </c>
      <c r="BB563" s="561"/>
      <c r="BC563" s="561"/>
      <c r="BD563" s="561"/>
      <c r="BE563" s="574"/>
      <c r="BF563" s="561"/>
      <c r="BG563" s="484"/>
      <c r="BH563" s="533"/>
      <c r="BI563" s="500"/>
      <c r="BP563" s="59"/>
    </row>
    <row r="564" spans="4:75" ht="15" thickTop="1" x14ac:dyDescent="0.3">
      <c r="AR564" s="500"/>
      <c r="AS564" s="533"/>
      <c r="AT564" s="561"/>
      <c r="AU564" s="561"/>
      <c r="AV564" s="561"/>
      <c r="AW564" s="561"/>
      <c r="AX564" s="561"/>
      <c r="AY564" s="561"/>
      <c r="AZ564" s="561"/>
      <c r="BA564" s="561"/>
      <c r="BB564" s="561"/>
      <c r="BC564" s="561"/>
      <c r="BD564" s="561"/>
      <c r="BE564" s="561"/>
      <c r="BF564" s="561"/>
      <c r="BG564" s="561"/>
      <c r="BH564" s="533"/>
      <c r="BI564" s="500"/>
    </row>
    <row r="565" spans="4:75" x14ac:dyDescent="0.3">
      <c r="AR565" s="500"/>
      <c r="AS565" s="500"/>
      <c r="AT565" s="500"/>
      <c r="AU565" s="500"/>
      <c r="AV565" s="500"/>
      <c r="AW565" s="500"/>
      <c r="AX565" s="500"/>
      <c r="AY565" s="500"/>
      <c r="AZ565" s="500"/>
      <c r="BA565" s="500"/>
      <c r="BB565" s="500"/>
      <c r="BC565" s="500"/>
      <c r="BD565" s="500"/>
      <c r="BE565" s="500"/>
      <c r="BF565" s="500"/>
      <c r="BG565" s="500"/>
      <c r="BH565" s="500"/>
      <c r="BI565" s="500"/>
    </row>
    <row r="567" spans="4:75" x14ac:dyDescent="0.3">
      <c r="AV567" t="s">
        <v>153</v>
      </c>
      <c r="BA567" s="56">
        <f>+H235</f>
        <v>9935229</v>
      </c>
    </row>
    <row r="569" spans="4:75" x14ac:dyDescent="0.3">
      <c r="AV569" t="s">
        <v>164</v>
      </c>
      <c r="BA569" s="56">
        <f>+H327</f>
        <v>26719787</v>
      </c>
    </row>
    <row r="570" spans="4:75" x14ac:dyDescent="0.3">
      <c r="BA570" s="56"/>
    </row>
    <row r="571" spans="4:75" x14ac:dyDescent="0.3">
      <c r="AR571" s="500"/>
      <c r="AS571" s="500"/>
      <c r="AT571" s="500"/>
      <c r="AU571" s="500"/>
      <c r="AV571" s="500"/>
      <c r="AW571" s="500"/>
      <c r="AX571" s="500"/>
      <c r="AY571" s="500"/>
      <c r="AZ571" s="500"/>
      <c r="BA571" s="557"/>
      <c r="BB571" s="500"/>
      <c r="BC571" s="500"/>
      <c r="BD571" s="500"/>
      <c r="BE571" s="500"/>
      <c r="BF571" s="500"/>
      <c r="BG571" s="500"/>
      <c r="BH571" s="500"/>
      <c r="BI571" s="500"/>
      <c r="BJ571" s="500"/>
      <c r="BK571" s="500"/>
      <c r="BL571" s="500"/>
      <c r="BM571" s="500"/>
      <c r="BN571" s="500"/>
      <c r="BO571" s="500"/>
      <c r="BP571" s="500"/>
      <c r="BQ571" s="500"/>
      <c r="BR571" s="500"/>
      <c r="BS571" s="500"/>
      <c r="BT571" s="500"/>
      <c r="BU571" s="500"/>
      <c r="BV571" s="500"/>
      <c r="BW571" s="500"/>
    </row>
    <row r="572" spans="4:75" ht="14.4" customHeight="1" x14ac:dyDescent="0.3">
      <c r="AR572" s="500"/>
      <c r="AS572" s="533"/>
      <c r="AT572" s="580" t="s">
        <v>177</v>
      </c>
      <c r="AU572" s="580"/>
      <c r="AV572" s="580"/>
      <c r="AW572" s="580"/>
      <c r="AX572" s="580"/>
      <c r="AY572" s="580"/>
      <c r="AZ572" s="580"/>
      <c r="BA572" s="580"/>
      <c r="BB572" s="580"/>
      <c r="BC572" s="580"/>
      <c r="BD572" s="580"/>
      <c r="BE572" s="580"/>
      <c r="BF572" s="580"/>
      <c r="BG572" s="580"/>
      <c r="BH572" s="580"/>
      <c r="BI572" s="580"/>
      <c r="BJ572" s="580"/>
      <c r="BK572" s="580"/>
      <c r="BL572" s="580"/>
      <c r="BM572" s="580"/>
      <c r="BN572" s="580"/>
      <c r="BO572" s="580"/>
      <c r="BP572" s="580"/>
      <c r="BQ572" s="580"/>
      <c r="BR572" s="580"/>
      <c r="BS572" s="580"/>
      <c r="BT572" s="580"/>
      <c r="BU572" s="580"/>
      <c r="BV572" s="580"/>
      <c r="BW572" s="500"/>
    </row>
    <row r="573" spans="4:75" ht="14.4" customHeight="1" x14ac:dyDescent="0.3">
      <c r="AR573" s="500"/>
      <c r="AS573" s="533"/>
      <c r="AT573" s="533"/>
      <c r="AU573" s="533"/>
      <c r="AV573" s="533"/>
      <c r="AW573" s="533"/>
      <c r="AX573" s="533"/>
      <c r="AY573" s="533"/>
      <c r="AZ573" s="533"/>
      <c r="BA573" s="579" t="s">
        <v>173</v>
      </c>
      <c r="BB573" s="579"/>
      <c r="BC573" s="579"/>
      <c r="BD573" s="579"/>
      <c r="BE573" s="579"/>
      <c r="BF573" s="561"/>
      <c r="BG573" s="580" t="s">
        <v>181</v>
      </c>
      <c r="BH573" s="580"/>
      <c r="BI573" s="580"/>
      <c r="BJ573" s="580"/>
      <c r="BK573" s="580"/>
      <c r="BL573" s="580"/>
      <c r="BM573" s="580"/>
      <c r="BN573" s="580"/>
      <c r="BO573" s="580"/>
      <c r="BP573" s="580"/>
      <c r="BQ573" s="533"/>
      <c r="BR573" s="586" t="s">
        <v>177</v>
      </c>
      <c r="BS573" s="586"/>
      <c r="BT573" s="586"/>
      <c r="BU573" s="586"/>
      <c r="BV573" s="586"/>
      <c r="BW573" s="500"/>
    </row>
    <row r="574" spans="4:75" x14ac:dyDescent="0.3">
      <c r="AR574" s="500"/>
      <c r="AS574" s="533"/>
      <c r="AT574" s="533"/>
      <c r="AU574" s="533"/>
      <c r="AV574" s="533"/>
      <c r="AW574" s="533"/>
      <c r="AX574" s="533"/>
      <c r="AY574" s="533"/>
      <c r="AZ574" s="533"/>
      <c r="BA574" s="570" t="s">
        <v>178</v>
      </c>
      <c r="BB574" s="571"/>
      <c r="BC574" s="572" t="s">
        <v>183</v>
      </c>
      <c r="BD574" s="571"/>
      <c r="BE574" s="572" t="s">
        <v>179</v>
      </c>
      <c r="BF574" s="561"/>
      <c r="BG574" s="570"/>
      <c r="BH574" s="571"/>
      <c r="BI574" s="583"/>
      <c r="BJ574" s="583"/>
      <c r="BK574" s="583"/>
      <c r="BL574" s="583"/>
      <c r="BM574" s="583"/>
      <c r="BN574" s="583"/>
      <c r="BO574" s="473"/>
      <c r="BP574" s="572"/>
      <c r="BQ574" s="533"/>
      <c r="BR574" s="587"/>
      <c r="BS574" s="587"/>
      <c r="BT574" s="587"/>
      <c r="BU574" s="587"/>
      <c r="BV574" s="587"/>
      <c r="BW574" s="500"/>
    </row>
    <row r="575" spans="4:75" x14ac:dyDescent="0.3">
      <c r="AR575" s="500"/>
      <c r="AS575" s="533"/>
      <c r="AT575" s="533"/>
      <c r="AU575" s="533"/>
      <c r="AV575" s="533"/>
      <c r="AW575" s="533"/>
      <c r="AX575" s="533"/>
      <c r="AY575" s="533"/>
      <c r="AZ575" s="533"/>
      <c r="BA575" s="568" t="s">
        <v>174</v>
      </c>
      <c r="BB575" s="566"/>
      <c r="BC575" s="568" t="s">
        <v>176</v>
      </c>
      <c r="BD575" s="566"/>
      <c r="BE575" s="568" t="s">
        <v>175</v>
      </c>
      <c r="BF575" s="561"/>
      <c r="BG575" s="567" t="s">
        <v>181</v>
      </c>
      <c r="BH575" s="561"/>
      <c r="BI575" s="581" t="s">
        <v>185</v>
      </c>
      <c r="BJ575" s="581"/>
      <c r="BK575" s="581"/>
      <c r="BL575" s="581"/>
      <c r="BM575" s="581"/>
      <c r="BN575" s="581"/>
      <c r="BO575" s="561"/>
      <c r="BP575" s="568" t="s">
        <v>182</v>
      </c>
      <c r="BQ575" s="533"/>
      <c r="BR575" s="588" t="s">
        <v>180</v>
      </c>
      <c r="BS575" s="588"/>
      <c r="BT575" s="588"/>
      <c r="BU575" s="588"/>
      <c r="BV575" s="588"/>
      <c r="BW575" s="500"/>
    </row>
    <row r="576" spans="4:75" x14ac:dyDescent="0.3">
      <c r="AR576" s="500"/>
      <c r="AS576" s="533"/>
      <c r="AT576" s="578" t="s">
        <v>162</v>
      </c>
      <c r="AU576" s="578"/>
      <c r="AV576" s="578"/>
      <c r="AW576" s="578"/>
      <c r="AX576" s="578"/>
      <c r="AY576" s="561"/>
      <c r="AZ576" s="561"/>
      <c r="BA576" s="562">
        <f>+BA554</f>
        <v>6826001</v>
      </c>
      <c r="BB576" s="561"/>
      <c r="BC576" s="562">
        <f>+BE576-BA576</f>
        <v>61434009</v>
      </c>
      <c r="BD576" s="561"/>
      <c r="BE576" s="562">
        <f>+BE554</f>
        <v>68260010</v>
      </c>
      <c r="BF576" s="533"/>
      <c r="BG576" s="563">
        <v>0</v>
      </c>
      <c r="BH576" s="563"/>
      <c r="BI576" s="563"/>
      <c r="BJ576" s="563"/>
      <c r="BK576" s="563"/>
      <c r="BL576" s="563"/>
      <c r="BM576" s="563"/>
      <c r="BN576" s="563">
        <f>+BG576</f>
        <v>0</v>
      </c>
      <c r="BO576" s="563"/>
      <c r="BP576" s="563">
        <f>+BN576*0.5</f>
        <v>0</v>
      </c>
      <c r="BQ576" s="561"/>
      <c r="BR576" s="584">
        <f>+BE576+BP576</f>
        <v>68260010</v>
      </c>
      <c r="BS576" s="585"/>
      <c r="BT576" s="585"/>
      <c r="BU576" s="585"/>
      <c r="BV576" s="585"/>
      <c r="BW576" s="500"/>
    </row>
    <row r="577" spans="42:90" x14ac:dyDescent="0.3">
      <c r="AR577" s="500"/>
      <c r="AS577" s="533"/>
      <c r="AT577" s="578" t="s">
        <v>172</v>
      </c>
      <c r="AU577" s="578"/>
      <c r="AV577" s="578"/>
      <c r="AW577" s="578"/>
      <c r="AX577" s="578"/>
      <c r="AY577" s="561"/>
      <c r="AZ577" s="561"/>
      <c r="BA577" s="562">
        <f>+BA576+BA555</f>
        <v>9935229</v>
      </c>
      <c r="BB577" s="561"/>
      <c r="BC577" s="562">
        <f>+BE577-BA577</f>
        <v>73870921</v>
      </c>
      <c r="BD577" s="561"/>
      <c r="BE577" s="562">
        <f>+BE576+BE555</f>
        <v>83806150</v>
      </c>
      <c r="BF577" s="533"/>
      <c r="BG577" s="563">
        <v>0</v>
      </c>
      <c r="BH577" s="563"/>
      <c r="BI577" s="563"/>
      <c r="BJ577" s="563"/>
      <c r="BK577" s="563"/>
      <c r="BL577" s="563"/>
      <c r="BM577" s="563"/>
      <c r="BN577" s="563">
        <f>+BN576+BG577</f>
        <v>0</v>
      </c>
      <c r="BO577" s="563"/>
      <c r="BP577" s="563">
        <f>+BN577*0.5</f>
        <v>0</v>
      </c>
      <c r="BQ577" s="561"/>
      <c r="BR577" s="584">
        <f>+BE577+BP577</f>
        <v>83806150</v>
      </c>
      <c r="BS577" s="585"/>
      <c r="BT577" s="585"/>
      <c r="BU577" s="585"/>
      <c r="BV577" s="585"/>
      <c r="BW577" s="500"/>
    </row>
    <row r="578" spans="42:90" x14ac:dyDescent="0.3">
      <c r="AR578" s="500"/>
      <c r="AS578" s="533"/>
      <c r="AT578" s="578" t="s">
        <v>163</v>
      </c>
      <c r="AU578" s="578"/>
      <c r="AV578" s="578"/>
      <c r="AW578" s="578"/>
      <c r="AX578" s="578"/>
      <c r="AY578" s="578"/>
      <c r="AZ578" s="578"/>
      <c r="BA578" s="562">
        <f>+BA577+BA556</f>
        <v>26719787</v>
      </c>
      <c r="BB578" s="561"/>
      <c r="BC578" s="562">
        <f>+BE578-BA578</f>
        <v>73870921</v>
      </c>
      <c r="BD578" s="561"/>
      <c r="BE578" s="562">
        <f>+BE577+BE556</f>
        <v>100590708</v>
      </c>
      <c r="BF578" s="533"/>
      <c r="BG578" s="563">
        <f>13400000+5660000</f>
        <v>19060000</v>
      </c>
      <c r="BH578" s="563"/>
      <c r="BI578" s="582"/>
      <c r="BJ578" s="582"/>
      <c r="BK578" s="582"/>
      <c r="BL578" s="582"/>
      <c r="BM578" s="582"/>
      <c r="BN578" s="582"/>
      <c r="BO578" s="563"/>
      <c r="BP578" s="563">
        <f>+BG578</f>
        <v>19060000</v>
      </c>
      <c r="BQ578" s="561"/>
      <c r="BR578" s="584">
        <f>+BE578+BP578</f>
        <v>119650708</v>
      </c>
      <c r="BS578" s="585"/>
      <c r="BT578" s="585"/>
      <c r="BU578" s="585"/>
      <c r="BV578" s="585"/>
      <c r="BW578" s="500"/>
    </row>
    <row r="579" spans="42:90" x14ac:dyDescent="0.3">
      <c r="AR579" s="500"/>
      <c r="AS579" s="533"/>
      <c r="AT579" s="569" t="s">
        <v>184</v>
      </c>
      <c r="AU579" s="561"/>
      <c r="AV579" s="561"/>
      <c r="AW579" s="561"/>
      <c r="AX579" s="561"/>
      <c r="AY579" s="561"/>
      <c r="AZ579" s="561"/>
      <c r="BA579" s="562">
        <f>+BA578+BA557</f>
        <v>30917716</v>
      </c>
      <c r="BB579" s="561"/>
      <c r="BC579" s="562">
        <f>+BE579-BA579</f>
        <v>73870921</v>
      </c>
      <c r="BD579" s="561"/>
      <c r="BE579" s="562">
        <f>+BE578+BE557</f>
        <v>104788637</v>
      </c>
      <c r="BF579" s="533"/>
      <c r="BG579" s="563">
        <f>53420000-BG578</f>
        <v>34360000</v>
      </c>
      <c r="BH579" s="563"/>
      <c r="BI579" s="582"/>
      <c r="BJ579" s="582"/>
      <c r="BK579" s="582"/>
      <c r="BL579" s="582"/>
      <c r="BM579" s="582"/>
      <c r="BN579" s="582"/>
      <c r="BO579" s="563"/>
      <c r="BP579" s="563">
        <f>+BP578+BG579</f>
        <v>53420000</v>
      </c>
      <c r="BQ579" s="561"/>
      <c r="BR579" s="584">
        <f>+BE579+BP579</f>
        <v>158208637</v>
      </c>
      <c r="BS579" s="585"/>
      <c r="BT579" s="585"/>
      <c r="BU579" s="585"/>
      <c r="BV579" s="585"/>
      <c r="BW579" s="500"/>
    </row>
    <row r="580" spans="42:90" x14ac:dyDescent="0.3">
      <c r="AR580" s="500"/>
      <c r="AS580" s="533"/>
      <c r="AT580" s="569" t="s">
        <v>189</v>
      </c>
      <c r="AU580" s="561"/>
      <c r="AV580" s="561"/>
      <c r="AW580" s="561"/>
      <c r="AX580" s="561"/>
      <c r="AY580" s="561"/>
      <c r="AZ580" s="561"/>
      <c r="BA580" s="562">
        <f>+BA563</f>
        <v>19161228.969156627</v>
      </c>
      <c r="BB580" s="561"/>
      <c r="BC580" s="562">
        <f>+BE580-BA580</f>
        <v>73870921</v>
      </c>
      <c r="BD580" s="561"/>
      <c r="BE580" s="562">
        <f>+BE579+BE558-BA562</f>
        <v>93032149.969156623</v>
      </c>
      <c r="BF580" s="533"/>
      <c r="BG580" s="563">
        <f>143920000-BP579</f>
        <v>90500000</v>
      </c>
      <c r="BH580" s="563"/>
      <c r="BI580" s="582"/>
      <c r="BJ580" s="582"/>
      <c r="BK580" s="582"/>
      <c r="BL580" s="582"/>
      <c r="BM580" s="582"/>
      <c r="BN580" s="582"/>
      <c r="BO580" s="563"/>
      <c r="BP580" s="563">
        <f>+BP579+BG580</f>
        <v>143920000</v>
      </c>
      <c r="BQ580" s="561"/>
      <c r="BR580" s="584">
        <f>+BE580+BP580</f>
        <v>236952149.96915662</v>
      </c>
      <c r="BS580" s="585"/>
      <c r="BT580" s="585"/>
      <c r="BU580" s="585"/>
      <c r="BV580" s="585"/>
      <c r="BW580" s="500"/>
      <c r="BY580" s="59">
        <f>+BP580/CL580</f>
        <v>0.43349397590361444</v>
      </c>
      <c r="CL580" s="1">
        <v>332000000</v>
      </c>
    </row>
    <row r="581" spans="42:90" x14ac:dyDescent="0.3">
      <c r="AR581" s="500"/>
      <c r="AS581" s="500"/>
      <c r="AT581" s="500"/>
      <c r="AU581" s="500"/>
      <c r="AV581" s="500"/>
      <c r="AW581" s="500"/>
      <c r="AX581" s="500"/>
      <c r="AY581" s="500"/>
      <c r="AZ581" s="500"/>
      <c r="BA581" s="500"/>
      <c r="BB581" s="500"/>
      <c r="BC581" s="500"/>
      <c r="BD581" s="500"/>
      <c r="BE581" s="500"/>
      <c r="BF581" s="500"/>
      <c r="BG581" s="500"/>
      <c r="BH581" s="500"/>
      <c r="BI581" s="500"/>
      <c r="BJ581" s="500"/>
      <c r="BK581" s="500"/>
      <c r="BL581" s="500"/>
      <c r="BM581" s="500"/>
      <c r="BN581" s="500"/>
      <c r="BO581" s="500"/>
      <c r="BP581" s="500"/>
      <c r="BQ581" s="500"/>
      <c r="BR581" s="500"/>
      <c r="BS581" s="500"/>
      <c r="BT581" s="500"/>
      <c r="BU581" s="500"/>
      <c r="BV581" s="500"/>
      <c r="BW581" s="500"/>
      <c r="CL581" s="59">
        <f>+BR580/CL580</f>
        <v>0.71371129508782116</v>
      </c>
    </row>
    <row r="583" spans="42:90" x14ac:dyDescent="0.3">
      <c r="BA583" s="56">
        <f>+BR580+BA562</f>
        <v>251614443</v>
      </c>
      <c r="BC583" s="59">
        <f>+BA583/CL580</f>
        <v>0.75787482831325304</v>
      </c>
      <c r="BE583" s="56"/>
      <c r="CL583" s="56">
        <f>+CL580-BR580</f>
        <v>95047850.030843377</v>
      </c>
    </row>
    <row r="586" spans="42:90" x14ac:dyDescent="0.3">
      <c r="CL586" s="59">
        <f>+BP580/CL580</f>
        <v>0.43349397590361444</v>
      </c>
    </row>
    <row r="588" spans="42:90" x14ac:dyDescent="0.3">
      <c r="BE588" s="500"/>
      <c r="BF588" s="500"/>
      <c r="BG588" s="500"/>
      <c r="BH588" s="500"/>
      <c r="BI588" s="500"/>
      <c r="BJ588" s="500"/>
      <c r="BK588" s="500"/>
      <c r="BL588" s="500"/>
      <c r="BM588" s="500"/>
      <c r="BN588" s="500"/>
      <c r="BO588" s="500"/>
      <c r="BP588" s="500"/>
      <c r="BQ588" s="500"/>
      <c r="BR588" s="500"/>
      <c r="BS588" s="500"/>
      <c r="BT588" s="500"/>
      <c r="BU588" s="500"/>
      <c r="BV588" s="500"/>
      <c r="BW588" s="500"/>
      <c r="BX588" s="500"/>
      <c r="BY588" s="500"/>
    </row>
    <row r="589" spans="42:90" x14ac:dyDescent="0.3">
      <c r="BE589" s="500"/>
      <c r="BF589" s="500"/>
      <c r="BG589" s="500"/>
      <c r="BH589" s="500"/>
      <c r="BI589" s="500"/>
      <c r="BJ589" s="500"/>
      <c r="BK589" s="500"/>
      <c r="BL589" s="500"/>
      <c r="BM589" s="500"/>
      <c r="BN589" s="500"/>
      <c r="BO589" s="500"/>
      <c r="BP589" s="500"/>
      <c r="BQ589" s="500"/>
      <c r="BR589" s="500"/>
      <c r="BS589" s="500"/>
      <c r="BT589" s="500"/>
      <c r="BU589" s="500"/>
      <c r="BV589" s="500"/>
      <c r="BW589" s="500"/>
      <c r="BX589" s="500"/>
      <c r="BY589" s="500"/>
    </row>
    <row r="590" spans="42:90" x14ac:dyDescent="0.3">
      <c r="AP590" s="1">
        <v>1500000</v>
      </c>
      <c r="BE590" s="500"/>
      <c r="BF590" s="500"/>
      <c r="BG590" s="500"/>
      <c r="BH590" s="500"/>
      <c r="BI590" s="500"/>
      <c r="BJ590" s="500"/>
      <c r="BK590" s="500"/>
      <c r="BL590" s="500"/>
      <c r="BM590" s="500"/>
      <c r="BN590" s="500"/>
      <c r="BO590" s="500"/>
      <c r="BP590" s="500"/>
      <c r="BQ590" s="500"/>
      <c r="BR590" s="500"/>
      <c r="BS590" s="500"/>
      <c r="BT590" s="500"/>
      <c r="BU590" s="500"/>
      <c r="BV590" s="500"/>
      <c r="BW590" s="500"/>
      <c r="BX590" s="500"/>
      <c r="BY590" s="500"/>
    </row>
    <row r="591" spans="42:90" x14ac:dyDescent="0.3">
      <c r="AP591">
        <v>7</v>
      </c>
      <c r="BE591" s="500"/>
      <c r="BY591" s="500"/>
    </row>
    <row r="592" spans="42:90" x14ac:dyDescent="0.3">
      <c r="AP592" s="1">
        <f>+AP590*AP591</f>
        <v>10500000</v>
      </c>
      <c r="BE592" s="500"/>
      <c r="BY592" s="500"/>
    </row>
    <row r="593" spans="57:77" x14ac:dyDescent="0.3">
      <c r="BE593" s="500"/>
      <c r="BY593" s="500"/>
    </row>
    <row r="594" spans="57:77" x14ac:dyDescent="0.3">
      <c r="BE594" s="500"/>
      <c r="BY594" s="500"/>
    </row>
    <row r="595" spans="57:77" x14ac:dyDescent="0.3">
      <c r="BE595" s="500"/>
      <c r="BY595" s="500"/>
    </row>
    <row r="596" spans="57:77" x14ac:dyDescent="0.3">
      <c r="BE596" s="500"/>
      <c r="BY596" s="500"/>
    </row>
    <row r="597" spans="57:77" x14ac:dyDescent="0.3">
      <c r="BE597" s="500"/>
      <c r="BY597" s="500"/>
    </row>
    <row r="598" spans="57:77" x14ac:dyDescent="0.3">
      <c r="BE598" s="500"/>
      <c r="BY598" s="500"/>
    </row>
    <row r="599" spans="57:77" x14ac:dyDescent="0.3">
      <c r="BE599" s="500"/>
      <c r="BY599" s="500"/>
    </row>
    <row r="600" spans="57:77" x14ac:dyDescent="0.3">
      <c r="BE600" s="500"/>
      <c r="BY600" s="500"/>
    </row>
    <row r="601" spans="57:77" x14ac:dyDescent="0.3">
      <c r="BE601" s="500"/>
      <c r="BY601" s="500"/>
    </row>
    <row r="602" spans="57:77" x14ac:dyDescent="0.3">
      <c r="BE602" s="500"/>
      <c r="BY602" s="500"/>
    </row>
    <row r="603" spans="57:77" x14ac:dyDescent="0.3">
      <c r="BE603" s="500"/>
      <c r="BY603" s="500"/>
    </row>
    <row r="604" spans="57:77" x14ac:dyDescent="0.3">
      <c r="BE604" s="500"/>
      <c r="BF604" s="500"/>
      <c r="BG604" s="500"/>
      <c r="BH604" s="500"/>
      <c r="BI604" s="500"/>
      <c r="BJ604" s="500"/>
      <c r="BK604" s="500"/>
      <c r="BL604" s="500"/>
      <c r="BM604" s="500"/>
      <c r="BN604" s="500"/>
      <c r="BO604" s="500"/>
      <c r="BP604" s="500"/>
      <c r="BQ604" s="500"/>
      <c r="BR604" s="500"/>
      <c r="BS604" s="500"/>
      <c r="BT604" s="500"/>
      <c r="BU604" s="500"/>
      <c r="BV604" s="500"/>
      <c r="BW604" s="500"/>
      <c r="BX604" s="500"/>
      <c r="BY604" s="500"/>
    </row>
    <row r="605" spans="57:77" x14ac:dyDescent="0.3">
      <c r="BE605" s="500"/>
      <c r="BF605" s="500"/>
      <c r="BG605" s="500"/>
      <c r="BH605" s="500"/>
      <c r="BI605" s="500"/>
      <c r="BJ605" s="500"/>
      <c r="BK605" s="500"/>
      <c r="BL605" s="500"/>
      <c r="BM605" s="500"/>
      <c r="BN605" s="500"/>
      <c r="BO605" s="500"/>
      <c r="BP605" s="500"/>
      <c r="BQ605" s="500"/>
      <c r="BR605" s="500"/>
      <c r="BS605" s="500"/>
      <c r="BT605" s="500"/>
      <c r="BU605" s="500"/>
      <c r="BV605" s="500"/>
      <c r="BW605" s="500"/>
      <c r="BX605" s="500"/>
      <c r="BY605" s="500"/>
    </row>
    <row r="606" spans="57:77" x14ac:dyDescent="0.3">
      <c r="BE606" s="500"/>
      <c r="BF606" s="500"/>
      <c r="BG606" s="500"/>
      <c r="BH606" s="500"/>
      <c r="BI606" s="500"/>
      <c r="BJ606" s="500"/>
      <c r="BK606" s="500"/>
      <c r="BL606" s="500"/>
      <c r="BM606" s="500"/>
      <c r="BN606" s="500"/>
      <c r="BO606" s="500"/>
      <c r="BP606" s="500"/>
      <c r="BQ606" s="500"/>
      <c r="BR606" s="500"/>
      <c r="BS606" s="500"/>
      <c r="BT606" s="500"/>
      <c r="BU606" s="500"/>
      <c r="BV606" s="500"/>
      <c r="BW606" s="500"/>
      <c r="BX606" s="500"/>
      <c r="BY606" s="500"/>
    </row>
    <row r="607" spans="57:77" x14ac:dyDescent="0.3">
      <c r="BE607" s="500"/>
      <c r="BF607" s="500"/>
      <c r="BG607" s="500"/>
      <c r="BH607" s="500"/>
      <c r="BI607" s="500"/>
      <c r="BJ607" s="500"/>
      <c r="BK607" s="500"/>
      <c r="BL607" s="500"/>
      <c r="BM607" s="500"/>
      <c r="BN607" s="500"/>
      <c r="BO607" s="500"/>
      <c r="BP607" s="500"/>
      <c r="BQ607" s="500"/>
      <c r="BR607" s="500"/>
      <c r="BS607" s="500"/>
      <c r="BT607" s="500"/>
      <c r="BU607" s="500"/>
      <c r="BV607" s="500"/>
      <c r="BW607" s="500"/>
      <c r="BX607" s="500"/>
      <c r="BY607" s="500"/>
    </row>
    <row r="608" spans="57:77" x14ac:dyDescent="0.3">
      <c r="BE608" s="500"/>
      <c r="BF608" s="500"/>
      <c r="BG608" s="500"/>
      <c r="BH608" s="500"/>
      <c r="BI608" s="500"/>
      <c r="BJ608" s="500"/>
      <c r="BK608" s="500"/>
      <c r="BL608" s="500"/>
      <c r="BM608" s="500"/>
      <c r="BN608" s="500"/>
      <c r="BO608" s="500"/>
      <c r="BP608" s="500"/>
      <c r="BQ608" s="500"/>
      <c r="BR608" s="500"/>
      <c r="BS608" s="500"/>
      <c r="BT608" s="500"/>
      <c r="BU608" s="500"/>
      <c r="BV608" s="500"/>
      <c r="BW608" s="500"/>
      <c r="BX608" s="500"/>
      <c r="BY608" s="500"/>
    </row>
    <row r="609" spans="57:77" x14ac:dyDescent="0.3">
      <c r="BE609" s="500"/>
      <c r="BF609" s="500"/>
      <c r="BG609" s="500"/>
      <c r="BH609" s="500"/>
      <c r="BI609" s="500"/>
      <c r="BJ609" s="500"/>
      <c r="BK609" s="500"/>
      <c r="BL609" s="500"/>
      <c r="BM609" s="500"/>
      <c r="BN609" s="500"/>
      <c r="BO609" s="500"/>
      <c r="BP609" s="500"/>
      <c r="BQ609" s="500"/>
      <c r="BR609" s="500"/>
      <c r="BS609" s="500"/>
      <c r="BT609" s="500"/>
      <c r="BU609" s="500"/>
      <c r="BV609" s="500"/>
      <c r="BW609" s="500"/>
      <c r="BX609" s="500"/>
      <c r="BY609" s="500"/>
    </row>
    <row r="610" spans="57:77" x14ac:dyDescent="0.3">
      <c r="BE610" s="500"/>
      <c r="BF610" s="500"/>
      <c r="BG610" s="500"/>
      <c r="BH610" s="500"/>
      <c r="BI610" s="500"/>
      <c r="BJ610" s="500"/>
      <c r="BK610" s="500"/>
      <c r="BL610" s="500"/>
      <c r="BM610" s="500"/>
      <c r="BN610" s="500"/>
      <c r="BO610" s="500"/>
      <c r="BP610" s="500"/>
      <c r="BQ610" s="500"/>
      <c r="BR610" s="500"/>
      <c r="BS610" s="500"/>
      <c r="BT610" s="500"/>
      <c r="BU610" s="500"/>
      <c r="BV610" s="500"/>
      <c r="BW610" s="500"/>
      <c r="BX610" s="500"/>
      <c r="BY610" s="500"/>
    </row>
    <row r="611" spans="57:77" x14ac:dyDescent="0.3">
      <c r="BE611" s="500"/>
      <c r="BF611" s="500"/>
      <c r="BG611" s="500"/>
      <c r="BH611" s="500"/>
      <c r="BI611" s="500"/>
      <c r="BJ611" s="500"/>
      <c r="BK611" s="500"/>
      <c r="BL611" s="500"/>
      <c r="BM611" s="500"/>
      <c r="BN611" s="500"/>
      <c r="BO611" s="500"/>
      <c r="BP611" s="500"/>
      <c r="BQ611" s="500"/>
      <c r="BR611" s="500"/>
      <c r="BS611" s="500"/>
      <c r="BT611" s="500"/>
      <c r="BU611" s="500"/>
      <c r="BV611" s="500"/>
      <c r="BW611" s="500"/>
      <c r="BX611" s="500"/>
      <c r="BY611" s="500"/>
    </row>
  </sheetData>
  <mergeCells count="57">
    <mergeCell ref="AV545:AY545"/>
    <mergeCell ref="BE552:BE553"/>
    <mergeCell ref="AV528:AX528"/>
    <mergeCell ref="AK483:AN483"/>
    <mergeCell ref="AK484:AN484"/>
    <mergeCell ref="AK485:AN485"/>
    <mergeCell ref="AS551:BH551"/>
    <mergeCell ref="H513:J513"/>
    <mergeCell ref="AK490:AN490"/>
    <mergeCell ref="AK481:AN481"/>
    <mergeCell ref="AK491:AN491"/>
    <mergeCell ref="AV540:AX540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480:AV480"/>
    <mergeCell ref="AK482:AN482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573:BV574"/>
    <mergeCell ref="BR575:BV575"/>
    <mergeCell ref="AT555:AX555"/>
    <mergeCell ref="AT559:AZ559"/>
    <mergeCell ref="AT553:AY553"/>
    <mergeCell ref="AT556:AZ556"/>
    <mergeCell ref="AT572:BV572"/>
    <mergeCell ref="BG552:BG553"/>
    <mergeCell ref="AT554:AX554"/>
    <mergeCell ref="BI580:BN580"/>
    <mergeCell ref="BR576:BV576"/>
    <mergeCell ref="BR577:BV577"/>
    <mergeCell ref="BR578:BV578"/>
    <mergeCell ref="BR580:BV580"/>
    <mergeCell ref="BI579:BN579"/>
    <mergeCell ref="BR579:BV579"/>
    <mergeCell ref="AT576:AX576"/>
    <mergeCell ref="AT577:AX577"/>
    <mergeCell ref="AT578:AZ578"/>
    <mergeCell ref="BA573:BE573"/>
    <mergeCell ref="BG573:BP573"/>
    <mergeCell ref="BI575:BN575"/>
    <mergeCell ref="BI578:BN578"/>
    <mergeCell ref="BI574:BN574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486:AP488 AR486:AR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478"/>
  <sheetViews>
    <sheetView topLeftCell="A423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110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35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103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0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43" t="s">
        <v>46</v>
      </c>
      <c r="AE14" s="644"/>
      <c r="AF14" s="645"/>
      <c r="AG14" s="193"/>
      <c r="AH14" s="641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2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+K466</f>
        <v>3477226</v>
      </c>
      <c r="AG16" s="187"/>
      <c r="AH16" s="201">
        <f>+AJ31</f>
        <v>10814.204378011902</v>
      </c>
      <c r="AI16" s="201"/>
      <c r="AJ16" s="202">
        <f>+S466</f>
        <v>88140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708875</v>
      </c>
      <c r="AG17" s="188"/>
      <c r="AH17" s="149">
        <v>10285</v>
      </c>
      <c r="AI17" s="201"/>
      <c r="AJ17" s="148">
        <v>17939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1212999</v>
      </c>
      <c r="AG18" s="188"/>
      <c r="AH18" s="149">
        <v>9475</v>
      </c>
      <c r="AI18" s="201"/>
      <c r="AJ18" s="148">
        <v>27479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5399100</v>
      </c>
      <c r="AG19" s="188"/>
      <c r="AH19" s="188"/>
      <c r="AI19" s="188"/>
      <c r="AJ19" s="206">
        <f>SUM(AJ16:AJ18)</f>
        <v>133558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Table'!H467</f>
        <v>0.15962560019621846</v>
      </c>
      <c r="AG21" s="188"/>
      <c r="AH21" s="188"/>
      <c r="AI21" s="188"/>
      <c r="AJ21" s="208">
        <f>+AJ19/'Main Table'!AA467</f>
        <v>0.22237207087508284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43" t="s">
        <v>120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+E466</f>
        <v>2109313</v>
      </c>
      <c r="AE27" s="155"/>
      <c r="AF27" s="186">
        <v>10843</v>
      </c>
      <c r="AG27" s="155"/>
      <c r="AH27" s="177">
        <f>+AD27/AD$31</f>
        <v>0.50388487998736775</v>
      </c>
      <c r="AI27" s="177"/>
      <c r="AJ27" s="155">
        <f>+AF27*AH27</f>
        <v>5463.6237537030283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+G466</f>
        <v>1019563</v>
      </c>
      <c r="AE28" s="155"/>
      <c r="AF28" s="186">
        <v>11479</v>
      </c>
      <c r="AG28" s="155"/>
      <c r="AH28" s="177">
        <f>+AD28/AD$31</f>
        <v>0.24355910189457922</v>
      </c>
      <c r="AI28" s="177"/>
      <c r="AJ28" s="155">
        <f>+AF28*AH28</f>
        <v>2795.8149306478749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+I466</f>
        <v>348350</v>
      </c>
      <c r="AE29" s="155"/>
      <c r="AF29" s="186">
        <v>9771</v>
      </c>
      <c r="AG29" s="155"/>
      <c r="AH29" s="177">
        <f>+AD29/AD$31</f>
        <v>8.321586125131715E-2</v>
      </c>
      <c r="AI29" s="177"/>
      <c r="AJ29" s="155">
        <f>+AF29*AH29</f>
        <v>813.10218028661984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708875</v>
      </c>
      <c r="AE30" s="237"/>
      <c r="AF30" s="155">
        <f>+AH17</f>
        <v>10285</v>
      </c>
      <c r="AG30" s="237"/>
      <c r="AH30" s="177">
        <f>+AD30/AD$31</f>
        <v>0.1693401568667359</v>
      </c>
      <c r="AI30" s="237"/>
      <c r="AJ30" s="155">
        <f>+AF30*AH30</f>
        <v>1741.6635133743787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4186101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10814.204378011902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38" t="s">
        <v>29</v>
      </c>
      <c r="AB36" s="639"/>
      <c r="AC36" s="639"/>
      <c r="AD36" s="639"/>
      <c r="AE36" s="639"/>
      <c r="AF36" s="639"/>
      <c r="AG36" s="639"/>
      <c r="AH36" s="639"/>
      <c r="AI36" s="640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Table'!AA467</f>
        <v>600606</v>
      </c>
      <c r="AJ49" s="56">
        <f>+AJ19</f>
        <v>133558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133558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467048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196160.16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270887.83999999997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0.45102419889245188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61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464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" si="80">SUM(E441:I441)</f>
        <v>3457181</v>
      </c>
      <c r="L441" s="6"/>
      <c r="M441" s="438">
        <f t="shared" ref="M441" si="81">+(K441-K440)/K440</f>
        <v>4.1930334875505391E-4</v>
      </c>
      <c r="N441" s="29"/>
      <c r="O441" s="29"/>
      <c r="P441" s="29"/>
      <c r="Q441" s="332">
        <f t="shared" ref="Q441" si="82">+K441-K440</f>
        <v>1449</v>
      </c>
      <c r="R441" s="6"/>
      <c r="S441" s="7">
        <f>53164+26100+8219</f>
        <v>87483</v>
      </c>
      <c r="T441" s="6"/>
      <c r="U441" s="243">
        <f t="shared" ref="U441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ref="K442" si="84">SUM(E442:I442)</f>
        <v>3458671</v>
      </c>
      <c r="L442" s="6"/>
      <c r="M442" s="438">
        <f t="shared" ref="M442" si="85">+(K442-K441)/K441</f>
        <v>4.3098698043290181E-4</v>
      </c>
      <c r="N442" s="29"/>
      <c r="O442" s="29"/>
      <c r="P442" s="29"/>
      <c r="Q442" s="332">
        <f t="shared" ref="Q442" si="86">+K442-K441</f>
        <v>1490</v>
      </c>
      <c r="R442" s="6"/>
      <c r="S442" s="7">
        <f>53181+26124+8221</f>
        <v>87526</v>
      </c>
      <c r="T442" s="6"/>
      <c r="U442" s="243">
        <f t="shared" ref="U442" si="87">+S442/K442</f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ref="K443" si="88">SUM(E443:I443)</f>
        <v>3460052</v>
      </c>
      <c r="L443" s="6"/>
      <c r="M443" s="438">
        <f t="shared" ref="M443" si="89">+(K443-K442)/K442</f>
        <v>3.9928631546625858E-4</v>
      </c>
      <c r="N443" s="29"/>
      <c r="O443" s="29"/>
      <c r="P443" s="29"/>
      <c r="Q443" s="332">
        <f t="shared" ref="Q443" si="90">+K443-K442</f>
        <v>1381</v>
      </c>
      <c r="R443" s="6"/>
      <c r="S443" s="7">
        <f>53208+26159+8227</f>
        <v>87594</v>
      </c>
      <c r="T443" s="6"/>
      <c r="U443" s="243">
        <f t="shared" ref="U443" si="91">+S443/K443</f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ref="K444" si="92">SUM(E444:I444)</f>
        <v>3461751</v>
      </c>
      <c r="L444" s="6"/>
      <c r="M444" s="438">
        <f t="shared" ref="M444" si="93">+(K444-K443)/K443</f>
        <v>4.9103308273979699E-4</v>
      </c>
      <c r="N444" s="29"/>
      <c r="O444" s="29"/>
      <c r="P444" s="29"/>
      <c r="Q444" s="332">
        <f t="shared" ref="Q444" si="94">+K444-K443</f>
        <v>1699</v>
      </c>
      <c r="R444" s="6"/>
      <c r="S444" s="7">
        <f>53229+26173+8230</f>
        <v>87632</v>
      </c>
      <c r="T444" s="6"/>
      <c r="U444" s="243">
        <f t="shared" ref="U444" si="95">+S444/K444</f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ref="K445" si="96">SUM(E445:I445)</f>
        <v>3463158</v>
      </c>
      <c r="L445" s="6"/>
      <c r="M445" s="438">
        <f t="shared" ref="M445" si="97">+(K445-K444)/K444</f>
        <v>4.0644171114560232E-4</v>
      </c>
      <c r="N445" s="29"/>
      <c r="O445" s="29"/>
      <c r="P445" s="29"/>
      <c r="Q445" s="332">
        <f t="shared" ref="Q445" si="98">+K445-K444</f>
        <v>1407</v>
      </c>
      <c r="R445" s="6"/>
      <c r="S445" s="7">
        <f>53255+26185+8238</f>
        <v>87678</v>
      </c>
      <c r="T445" s="6"/>
      <c r="U445" s="243">
        <f t="shared" ref="U445" si="99">+S445/K445</f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ref="K446" si="100">SUM(E446:I446)</f>
        <v>3464285</v>
      </c>
      <c r="L446" s="6"/>
      <c r="M446" s="438">
        <f t="shared" ref="M446" si="101">+(K446-K445)/K445</f>
        <v>3.2542552202354034E-4</v>
      </c>
      <c r="N446" s="29"/>
      <c r="O446" s="29"/>
      <c r="P446" s="29"/>
      <c r="Q446" s="332">
        <f t="shared" ref="Q446" si="102">+K446-K445</f>
        <v>1127</v>
      </c>
      <c r="R446" s="6"/>
      <c r="S446" s="7">
        <f>53269+26201+8238</f>
        <v>87708</v>
      </c>
      <c r="T446" s="6"/>
      <c r="U446" s="243">
        <f t="shared" ref="U446" si="103">+S446/K446</f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ref="K447" si="104">SUM(E447:I447)</f>
        <v>3465351</v>
      </c>
      <c r="L447" s="6"/>
      <c r="M447" s="438">
        <f t="shared" ref="M447" si="105">+(K447-K446)/K446</f>
        <v>3.0771140365183582E-4</v>
      </c>
      <c r="N447" s="29"/>
      <c r="O447" s="29"/>
      <c r="P447" s="29"/>
      <c r="Q447" s="332">
        <f t="shared" ref="Q447" si="106">+K447-K446</f>
        <v>1066</v>
      </c>
      <c r="R447" s="6"/>
      <c r="S447" s="7">
        <f>53285+26207+8238</f>
        <v>87730</v>
      </c>
      <c r="T447" s="6"/>
      <c r="U447" s="243">
        <f t="shared" ref="U447" si="107">+S447/K447</f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ref="K448" si="108">SUM(E448:I448)</f>
        <v>3466077</v>
      </c>
      <c r="L448" s="6"/>
      <c r="M448" s="438">
        <f t="shared" ref="M448" si="109">+(K448-K447)/K447</f>
        <v>2.0950258718380909E-4</v>
      </c>
      <c r="N448" s="29"/>
      <c r="O448" s="29"/>
      <c r="P448" s="29"/>
      <c r="Q448" s="332">
        <f t="shared" ref="Q448" si="110">+K448-K447</f>
        <v>726</v>
      </c>
      <c r="R448" s="6"/>
      <c r="S448" s="7">
        <f>53303+26212+8238</f>
        <v>87753</v>
      </c>
      <c r="T448" s="6"/>
      <c r="U448" s="243">
        <f t="shared" ref="U448" si="111">+S448/K448</f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ref="K449" si="112">SUM(E449:I449)</f>
        <v>3466922</v>
      </c>
      <c r="L449" s="6"/>
      <c r="M449" s="438">
        <f t="shared" ref="M449" si="113">+(K449-K448)/K448</f>
        <v>2.4379146799104578E-4</v>
      </c>
      <c r="N449" s="29"/>
      <c r="O449" s="29"/>
      <c r="P449" s="29"/>
      <c r="Q449" s="332">
        <f t="shared" ref="Q449" si="114">+K449-K448</f>
        <v>845</v>
      </c>
      <c r="R449" s="6"/>
      <c r="S449" s="7">
        <f>53329+26219+8244</f>
        <v>87792</v>
      </c>
      <c r="T449" s="6"/>
      <c r="U449" s="243">
        <f t="shared" ref="U449" si="115">+S449/K449</f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ref="K450" si="116">SUM(E450:I450)</f>
        <v>3467710</v>
      </c>
      <c r="L450" s="6"/>
      <c r="M450" s="438">
        <f t="shared" ref="M450" si="117">+(K450-K449)/K449</f>
        <v>2.2729095145492169E-4</v>
      </c>
      <c r="N450" s="29"/>
      <c r="O450" s="29"/>
      <c r="P450" s="29"/>
      <c r="Q450" s="332">
        <f t="shared" ref="Q450" si="118">+K450-K449</f>
        <v>788</v>
      </c>
      <c r="R450" s="6"/>
      <c r="S450" s="7">
        <f>53338+26247+8247</f>
        <v>87832</v>
      </c>
      <c r="T450" s="6"/>
      <c r="U450" s="243">
        <f t="shared" ref="U450" si="119">+S450/K450</f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ref="K451" si="120">SUM(E451:I451)</f>
        <v>3468560</v>
      </c>
      <c r="L451" s="6"/>
      <c r="M451" s="438">
        <f t="shared" ref="M451" si="121">+(K451-K450)/K450</f>
        <v>2.4511853644047511E-4</v>
      </c>
      <c r="N451" s="29"/>
      <c r="O451" s="29"/>
      <c r="P451" s="29"/>
      <c r="Q451" s="332">
        <f t="shared" ref="Q451" si="122">+K451-K450</f>
        <v>850</v>
      </c>
      <c r="R451" s="6"/>
      <c r="S451" s="7">
        <f>53357+26253+8245</f>
        <v>87855</v>
      </c>
      <c r="T451" s="6"/>
      <c r="U451" s="243">
        <f t="shared" ref="U451" si="123">+S451/K451</f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ref="K452" si="124">SUM(E452:I452)</f>
        <v>3469548</v>
      </c>
      <c r="L452" s="6"/>
      <c r="M452" s="438">
        <f t="shared" ref="M452" si="125">+(K452-K451)/K451</f>
        <v>2.8484443111838917E-4</v>
      </c>
      <c r="N452" s="29"/>
      <c r="O452" s="29"/>
      <c r="P452" s="29"/>
      <c r="Q452" s="332">
        <f t="shared" ref="Q452" si="126">+K452-K451</f>
        <v>988</v>
      </c>
      <c r="R452" s="6"/>
      <c r="S452" s="7">
        <f>53416+26265+8246</f>
        <v>87927</v>
      </c>
      <c r="T452" s="6"/>
      <c r="U452" s="243">
        <f t="shared" ref="U452" si="127">+S452/K452</f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ref="K453" si="128">SUM(E453:I453)</f>
        <v>3470961</v>
      </c>
      <c r="L453" s="6"/>
      <c r="M453" s="438">
        <f t="shared" ref="M453" si="129">+(K453-K452)/K452</f>
        <v>4.0725766007560638E-4</v>
      </c>
      <c r="N453" s="29"/>
      <c r="O453" s="29"/>
      <c r="P453" s="29"/>
      <c r="Q453" s="332">
        <f t="shared" ref="Q453" si="130">+K453-K452</f>
        <v>1413</v>
      </c>
      <c r="R453" s="6"/>
      <c r="S453" s="7">
        <f>53429+26273+8246</f>
        <v>87948</v>
      </c>
      <c r="T453" s="6"/>
      <c r="U453" s="243">
        <f t="shared" ref="U453" si="131">+S453/K453</f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ref="K454" si="132">SUM(E454:I454)</f>
        <v>3471677</v>
      </c>
      <c r="L454" s="6"/>
      <c r="M454" s="438">
        <f t="shared" ref="M454" si="133">+(K454-K453)/K453</f>
        <v>2.0628292856070696E-4</v>
      </c>
      <c r="N454" s="29"/>
      <c r="O454" s="29"/>
      <c r="P454" s="29"/>
      <c r="Q454" s="332">
        <f t="shared" ref="Q454" si="134">+K454-K453</f>
        <v>716</v>
      </c>
      <c r="R454" s="6"/>
      <c r="S454" s="7">
        <f>53462+26279+8246</f>
        <v>87987</v>
      </c>
      <c r="T454" s="6"/>
      <c r="U454" s="243">
        <f t="shared" ref="U454" si="135">+S454/K454</f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ref="K455" si="136">SUM(E455:I455)</f>
        <v>3472461</v>
      </c>
      <c r="L455" s="6"/>
      <c r="M455" s="438">
        <f t="shared" ref="M455" si="137">+(K455-K454)/K454</f>
        <v>2.2582746033113105E-4</v>
      </c>
      <c r="N455" s="29"/>
      <c r="O455" s="29"/>
      <c r="P455" s="29"/>
      <c r="Q455" s="332">
        <f t="shared" ref="Q455" si="138">+K455-K454</f>
        <v>784</v>
      </c>
      <c r="R455" s="6"/>
      <c r="S455" s="7">
        <f>53462+26279+8246</f>
        <v>87987</v>
      </c>
      <c r="T455" s="6"/>
      <c r="U455" s="243">
        <f t="shared" ref="U455" si="139">+S455/K455</f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ref="K456" si="140">SUM(E456:I456)</f>
        <v>3473313</v>
      </c>
      <c r="L456" s="6"/>
      <c r="M456" s="438">
        <f t="shared" ref="M456" si="141">+(K456-K455)/K455</f>
        <v>2.4535912714354461E-4</v>
      </c>
      <c r="N456" s="29"/>
      <c r="O456" s="29"/>
      <c r="P456" s="29"/>
      <c r="Q456" s="332">
        <f t="shared" ref="Q456" si="142">+K456-K455</f>
        <v>852</v>
      </c>
      <c r="R456" s="6"/>
      <c r="S456" s="7">
        <f>53483+26285+8255</f>
        <v>88023</v>
      </c>
      <c r="T456" s="6"/>
      <c r="U456" s="243">
        <f t="shared" ref="U456" si="143">+S456/K456</f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ref="K457" si="144">SUM(E457:I457)</f>
        <v>3474042</v>
      </c>
      <c r="L457" s="6"/>
      <c r="M457" s="438">
        <f t="shared" ref="M457" si="145">+(K457-K456)/K456</f>
        <v>2.0988606555182328E-4</v>
      </c>
      <c r="N457" s="29"/>
      <c r="O457" s="29"/>
      <c r="P457" s="29"/>
      <c r="Q457" s="332">
        <f t="shared" ref="Q457" si="146">+K457-K456</f>
        <v>729</v>
      </c>
      <c r="R457" s="6"/>
      <c r="S457" s="7">
        <f>53492+26316+8257</f>
        <v>88065</v>
      </c>
      <c r="T457" s="6"/>
      <c r="U457" s="243">
        <f t="shared" ref="U457" si="147">+S457/K457</f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ref="K458" si="148">SUM(E458:I458)</f>
        <v>3475000</v>
      </c>
      <c r="L458" s="6"/>
      <c r="M458" s="438">
        <f t="shared" ref="M458" si="149">+(K458-K457)/K457</f>
        <v>2.7575947556189589E-4</v>
      </c>
      <c r="N458" s="29"/>
      <c r="O458" s="29"/>
      <c r="P458" s="29"/>
      <c r="Q458" s="332">
        <f t="shared" ref="Q458" si="150">+K458-K457</f>
        <v>958</v>
      </c>
      <c r="R458" s="6"/>
      <c r="S458" s="7">
        <f>53492+26316+8257</f>
        <v>88065</v>
      </c>
      <c r="T458" s="6"/>
      <c r="U458" s="243">
        <f t="shared" ref="U458" si="151">+S458/K458</f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ref="K459" si="152">SUM(E459:I459)</f>
        <v>3475967</v>
      </c>
      <c r="L459" s="6"/>
      <c r="M459" s="438">
        <f t="shared" ref="M459" si="153">+(K459-K458)/K458</f>
        <v>2.7827338129496402E-4</v>
      </c>
      <c r="N459" s="29"/>
      <c r="O459" s="29"/>
      <c r="P459" s="29"/>
      <c r="Q459" s="332">
        <f t="shared" ref="Q459" si="154">+K459-K458</f>
        <v>967</v>
      </c>
      <c r="R459" s="6"/>
      <c r="S459" s="7">
        <f>53522+26324+8261</f>
        <v>88107</v>
      </c>
      <c r="T459" s="6"/>
      <c r="U459" s="243">
        <f t="shared" ref="U459" si="155">+S459/K459</f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ref="K460" si="156">SUM(E460:I460)</f>
        <v>3476407</v>
      </c>
      <c r="L460" s="6"/>
      <c r="M460" s="438">
        <f t="shared" ref="M460" si="157">+(K460-K459)/K459</f>
        <v>1.2658348022291351E-4</v>
      </c>
      <c r="N460" s="29"/>
      <c r="O460" s="29"/>
      <c r="P460" s="29"/>
      <c r="Q460" s="332">
        <f t="shared" ref="Q460" si="158">+K460-K459</f>
        <v>440</v>
      </c>
      <c r="R460" s="6"/>
      <c r="S460" s="7">
        <f>53539+26324+8261</f>
        <v>88124</v>
      </c>
      <c r="T460" s="6"/>
      <c r="U460" s="243">
        <f t="shared" ref="U460" si="159">+S460/K460</f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ref="K461" si="160">SUM(E461:I461)</f>
        <v>3477226</v>
      </c>
      <c r="L461" s="6"/>
      <c r="M461" s="438">
        <f t="shared" ref="M461" si="161">+(K461-K460)/K460</f>
        <v>2.3558806549405751E-4</v>
      </c>
      <c r="N461" s="29"/>
      <c r="O461" s="29"/>
      <c r="P461" s="29"/>
      <c r="Q461" s="332">
        <f t="shared" ref="Q461" si="162">+K461-K460</f>
        <v>819</v>
      </c>
      <c r="R461" s="6"/>
      <c r="S461" s="7">
        <f>53549+26330+8261</f>
        <v>88140</v>
      </c>
      <c r="T461" s="6"/>
      <c r="U461" s="243">
        <f t="shared" ref="U461" si="163">+S461/K461</f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E462" s="241"/>
      <c r="F462" s="7"/>
      <c r="G462" s="7"/>
      <c r="H462" s="7"/>
      <c r="I462" s="7"/>
      <c r="J462" s="244"/>
      <c r="K462" s="7"/>
      <c r="L462" s="6"/>
      <c r="M462" s="438"/>
      <c r="N462" s="29"/>
      <c r="O462" s="29"/>
      <c r="P462" s="29"/>
      <c r="Q462" s="332"/>
      <c r="R462" s="6"/>
      <c r="S462" s="7"/>
      <c r="T462" s="6"/>
      <c r="U462" s="243"/>
      <c r="Y462" s="56"/>
    </row>
    <row r="463" spans="3:25" x14ac:dyDescent="0.3">
      <c r="C463" s="157">
        <f t="shared" si="75"/>
        <v>44362</v>
      </c>
      <c r="E463" s="241"/>
      <c r="F463" s="7"/>
      <c r="G463" s="7"/>
      <c r="H463" s="7"/>
      <c r="I463" s="7"/>
      <c r="J463" s="244"/>
      <c r="K463" s="7"/>
      <c r="L463" s="6"/>
      <c r="M463" s="438"/>
      <c r="N463" s="29"/>
      <c r="O463" s="29"/>
      <c r="P463" s="29"/>
      <c r="Q463" s="332"/>
      <c r="R463" s="6"/>
      <c r="S463" s="7"/>
      <c r="T463" s="6"/>
      <c r="U463" s="243"/>
      <c r="Y463" s="56"/>
    </row>
    <row r="464" spans="3:25" ht="15" thickBot="1" x14ac:dyDescent="0.35">
      <c r="C464" s="157">
        <f t="shared" si="75"/>
        <v>44363</v>
      </c>
      <c r="E464" s="245"/>
      <c r="F464" s="246"/>
      <c r="G464" s="246"/>
      <c r="H464" s="246"/>
      <c r="I464" s="246"/>
      <c r="J464" s="246"/>
      <c r="K464" s="246"/>
      <c r="L464" s="247"/>
      <c r="M464" s="248"/>
      <c r="N464" s="248"/>
      <c r="O464" s="248"/>
      <c r="P464" s="248"/>
      <c r="Q464" s="331"/>
      <c r="R464" s="247"/>
      <c r="S464" s="247"/>
      <c r="T464" s="247"/>
      <c r="U464" s="249"/>
      <c r="W464">
        <f>+W405+1</f>
        <v>396</v>
      </c>
      <c r="Y464" s="59"/>
    </row>
    <row r="465" spans="3:41" x14ac:dyDescent="0.3">
      <c r="E465" s="56"/>
      <c r="F465" s="1"/>
      <c r="G465" s="56"/>
      <c r="H465" s="56"/>
      <c r="I465" s="56"/>
      <c r="J465" s="1"/>
      <c r="K465" s="56"/>
      <c r="S465" s="56"/>
    </row>
    <row r="466" spans="3:41" x14ac:dyDescent="0.3">
      <c r="C466" s="166" t="s">
        <v>73</v>
      </c>
      <c r="E466" s="56">
        <f>+E461</f>
        <v>2109313</v>
      </c>
      <c r="F466" s="56"/>
      <c r="G466" s="56">
        <f t="shared" ref="G466:U466" si="164">+G461</f>
        <v>1019563</v>
      </c>
      <c r="H466" s="56">
        <f t="shared" si="164"/>
        <v>0</v>
      </c>
      <c r="I466" s="56">
        <f t="shared" si="164"/>
        <v>348350</v>
      </c>
      <c r="J466" s="56">
        <f t="shared" si="164"/>
        <v>0</v>
      </c>
      <c r="K466" s="56">
        <f t="shared" si="164"/>
        <v>3477226</v>
      </c>
      <c r="L466" s="56">
        <f t="shared" si="164"/>
        <v>0</v>
      </c>
      <c r="M466" s="56">
        <f t="shared" si="164"/>
        <v>2.3558806549405751E-4</v>
      </c>
      <c r="N466" s="56">
        <f t="shared" si="164"/>
        <v>0</v>
      </c>
      <c r="O466" s="56">
        <f t="shared" si="164"/>
        <v>0</v>
      </c>
      <c r="P466" s="56">
        <f t="shared" si="164"/>
        <v>0</v>
      </c>
      <c r="Q466" s="56">
        <f t="shared" si="164"/>
        <v>819</v>
      </c>
      <c r="R466" s="56">
        <f t="shared" si="164"/>
        <v>0</v>
      </c>
      <c r="S466" s="56">
        <f t="shared" si="164"/>
        <v>88140</v>
      </c>
      <c r="T466" s="56">
        <f t="shared" si="164"/>
        <v>0</v>
      </c>
      <c r="U466" s="56">
        <f t="shared" si="164"/>
        <v>2.5347791601696295E-2</v>
      </c>
      <c r="V466" s="56">
        <f>+V259</f>
        <v>0</v>
      </c>
    </row>
    <row r="467" spans="3:41" x14ac:dyDescent="0.3">
      <c r="E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</row>
    <row r="468" spans="3:41" x14ac:dyDescent="0.3">
      <c r="E468" s="59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</row>
    <row r="469" spans="3:41" x14ac:dyDescent="0.3">
      <c r="C469" s="111"/>
      <c r="D469" s="112"/>
      <c r="E469" s="349"/>
      <c r="F469" s="10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</row>
    <row r="470" spans="3:41" x14ac:dyDescent="0.3">
      <c r="E470" s="56"/>
      <c r="K470" s="56"/>
      <c r="Q470" s="56"/>
    </row>
    <row r="471" spans="3:41" x14ac:dyDescent="0.3">
      <c r="D471" s="549" t="s">
        <v>26</v>
      </c>
      <c r="E471" t="s">
        <v>158</v>
      </c>
      <c r="K471" s="549"/>
      <c r="Q471" s="56"/>
      <c r="S471" s="59"/>
    </row>
    <row r="474" spans="3:41" x14ac:dyDescent="0.3">
      <c r="AO474" s="1">
        <v>3797000</v>
      </c>
    </row>
    <row r="475" spans="3:41" x14ac:dyDescent="0.3">
      <c r="C475" s="1"/>
    </row>
    <row r="476" spans="3:41" x14ac:dyDescent="0.3">
      <c r="C476" s="1"/>
      <c r="AO476" s="1">
        <v>30000</v>
      </c>
    </row>
    <row r="477" spans="3:41" x14ac:dyDescent="0.3">
      <c r="C477" s="59"/>
    </row>
    <row r="478" spans="3:41" x14ac:dyDescent="0.3">
      <c r="AO478" s="235">
        <f>+AO476/AO474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455"/>
  <sheetViews>
    <sheetView topLeftCell="A400" workbookViewId="0">
      <selection activeCell="W415" sqref="W415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07" t="s">
        <v>101</v>
      </c>
      <c r="U3" s="708"/>
      <c r="V3" s="708"/>
      <c r="W3" s="708"/>
      <c r="X3" s="708"/>
      <c r="Y3" s="708"/>
      <c r="Z3" s="708"/>
      <c r="AA3" s="708"/>
      <c r="AB3" s="708"/>
      <c r="AC3" s="708"/>
      <c r="AD3" s="709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3.2595659316614041E-3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0" t="s">
        <v>91</v>
      </c>
      <c r="F15" s="710"/>
      <c r="G15" s="710"/>
      <c r="H15" s="710"/>
      <c r="I15" s="710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16" t="s">
        <v>44</v>
      </c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8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19" t="s">
        <v>67</v>
      </c>
      <c r="F19" s="719"/>
      <c r="G19" s="719"/>
      <c r="H19" s="719"/>
      <c r="I19" s="134" t="s">
        <v>66</v>
      </c>
      <c r="J19" s="135"/>
      <c r="K19" s="724" t="s">
        <v>64</v>
      </c>
      <c r="L19" s="724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Table'!$H$451</f>
        <v>33717864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Table'!AA467</f>
        <v>600606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4592</v>
      </c>
      <c r="J22" s="116"/>
      <c r="K22" s="127"/>
      <c r="L22" s="238">
        <v>4543</v>
      </c>
      <c r="M22" s="127"/>
      <c r="N22" s="147">
        <f>+(I22-L22)/I22</f>
        <v>1.0670731707317074E-2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33112666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Table'!AP467</f>
        <v>28400132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0" t="s">
        <v>47</v>
      </c>
      <c r="E25" s="721"/>
      <c r="F25" s="721"/>
      <c r="G25" s="721"/>
      <c r="H25" s="721"/>
      <c r="I25" s="119">
        <f>+I23-I24</f>
        <v>4712534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28400132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0" t="s">
        <v>44</v>
      </c>
      <c r="E27" s="721"/>
      <c r="F27" s="721"/>
      <c r="G27" s="721"/>
      <c r="H27" s="721"/>
      <c r="I27" s="136">
        <f>+I25+I26</f>
        <v>33112666</v>
      </c>
      <c r="J27" s="116"/>
      <c r="K27" s="725">
        <v>33095890</v>
      </c>
      <c r="L27" s="725"/>
      <c r="M27" s="127"/>
      <c r="N27" s="137">
        <f>+I27-K27</f>
        <v>16776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22" t="s">
        <v>61</v>
      </c>
      <c r="F28" s="722"/>
      <c r="G28" s="722"/>
      <c r="H28" s="124"/>
      <c r="I28" s="232">
        <f>+I27/I32</f>
        <v>0.97898338322070655</v>
      </c>
      <c r="J28" s="127"/>
      <c r="K28" s="127"/>
      <c r="L28" s="127"/>
      <c r="M28" s="98"/>
      <c r="N28" s="463">
        <f>+N27/K27</f>
        <v>5.0689073477099423E-4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1" t="s">
        <v>101</v>
      </c>
      <c r="F31" s="702"/>
      <c r="G31" s="702"/>
      <c r="H31" s="702"/>
      <c r="I31" s="702"/>
      <c r="J31" s="703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96">
        <f>+'Main Table'!H467</f>
        <v>33823522</v>
      </c>
      <c r="J32" s="696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97">
        <f>+I27</f>
        <v>33112666</v>
      </c>
      <c r="J34" s="698"/>
      <c r="K34" s="22"/>
      <c r="L34" s="25">
        <f>+I34/$I$32</f>
        <v>0.97898338322070655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04">
        <f>+I21</f>
        <v>600606</v>
      </c>
      <c r="J35" s="705"/>
      <c r="K35" s="22"/>
      <c r="L35" s="25">
        <f>+I35/$I$32</f>
        <v>1.7757050847632013E-2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23" t="s">
        <v>101</v>
      </c>
      <c r="F36" s="723"/>
      <c r="G36" s="723"/>
      <c r="H36" s="233"/>
      <c r="I36" s="699">
        <f>+I32-I34-I35</f>
        <v>110250</v>
      </c>
      <c r="J36" s="700"/>
      <c r="K36" s="259"/>
      <c r="L36" s="234">
        <f>+I36/$I$32</f>
        <v>3.2595659316614041E-3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1" t="s">
        <v>114</v>
      </c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3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14" t="s">
        <v>67</v>
      </c>
      <c r="F42" s="714"/>
      <c r="G42" s="714"/>
      <c r="H42" s="714"/>
      <c r="I42" s="260" t="s">
        <v>66</v>
      </c>
      <c r="J42" s="261"/>
      <c r="K42" s="715" t="s">
        <v>35</v>
      </c>
      <c r="L42" s="715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Table'!AP485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0" t="s">
        <v>47</v>
      </c>
      <c r="E48" s="681"/>
      <c r="F48" s="681"/>
      <c r="G48" s="681"/>
      <c r="H48" s="681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0" t="s">
        <v>44</v>
      </c>
      <c r="E50" s="681"/>
      <c r="F50" s="681"/>
      <c r="G50" s="681"/>
      <c r="H50" s="681"/>
      <c r="I50" s="340">
        <f>+I48+I49</f>
        <v>22172</v>
      </c>
      <c r="J50" s="336"/>
      <c r="K50" s="682">
        <v>30167</v>
      </c>
      <c r="L50" s="682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83" t="s">
        <v>61</v>
      </c>
      <c r="F51" s="683"/>
      <c r="G51" s="683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84" t="s">
        <v>115</v>
      </c>
      <c r="F54" s="685"/>
      <c r="G54" s="685"/>
      <c r="H54" s="685"/>
      <c r="I54" s="685"/>
      <c r="J54" s="686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87">
        <f>+K50</f>
        <v>30167</v>
      </c>
      <c r="J55" s="687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88">
        <f>+I50</f>
        <v>22172</v>
      </c>
      <c r="J57" s="689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0">
        <f>+I44</f>
        <v>1836</v>
      </c>
      <c r="J58" s="691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2" t="s">
        <v>101</v>
      </c>
      <c r="F59" s="692"/>
      <c r="G59" s="692"/>
      <c r="H59" s="267"/>
      <c r="I59" s="693">
        <f>+I55-I57-I58</f>
        <v>6159</v>
      </c>
      <c r="J59" s="694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695">
        <f>+I45</f>
        <v>1397</v>
      </c>
      <c r="J60" s="695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93">
        <f>+I59-I60</f>
        <v>4762</v>
      </c>
      <c r="J61" s="693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84" t="s">
        <v>104</v>
      </c>
      <c r="F64" s="685"/>
      <c r="G64" s="685"/>
      <c r="H64" s="685"/>
      <c r="I64" s="685"/>
      <c r="J64" s="685"/>
      <c r="K64" s="685"/>
      <c r="L64" s="685"/>
      <c r="M64" s="686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79">
        <v>11690000</v>
      </c>
      <c r="J65" s="679"/>
      <c r="K65" s="679"/>
      <c r="L65" s="679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06" t="s">
        <v>95</v>
      </c>
      <c r="G67" s="706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54" t="s">
        <v>118</v>
      </c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57" t="s">
        <v>67</v>
      </c>
      <c r="F73" s="657"/>
      <c r="G73" s="657"/>
      <c r="H73" s="657"/>
      <c r="I73" s="355" t="s">
        <v>66</v>
      </c>
      <c r="J73" s="356"/>
      <c r="K73" s="658" t="s">
        <v>35</v>
      </c>
      <c r="L73" s="658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Table'!AP526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59" t="s">
        <v>47</v>
      </c>
      <c r="E79" s="660"/>
      <c r="F79" s="660"/>
      <c r="G79" s="660"/>
      <c r="H79" s="660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59" t="s">
        <v>44</v>
      </c>
      <c r="E81" s="660"/>
      <c r="F81" s="660"/>
      <c r="G81" s="660"/>
      <c r="H81" s="660"/>
      <c r="I81" s="370">
        <f>+I79+I80</f>
        <v>36684</v>
      </c>
      <c r="J81" s="363"/>
      <c r="K81" s="662">
        <v>48675</v>
      </c>
      <c r="L81" s="662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1" t="s">
        <v>61</v>
      </c>
      <c r="F82" s="661"/>
      <c r="G82" s="661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3.2595659316614041E-3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3.2595659316614041E-3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3.2595659316614041E-3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3.2595659316614041E-3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19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ref="AA396" si="23">+W395-W396</f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ref="AA397" si="24">+W396-W397</f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ref="AA398" si="25">+W397-W398</f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ref="AA399" si="26">+W398-W399</f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ref="AA400" si="27">+W399-W400</f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ref="AA401" si="28">+W400-W401</f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ref="AA402" si="29">+W401-W402</f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ref="AA403" si="30">+W402-W403</f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ref="AA404" si="31">+W403-W404</f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ref="AA405" si="32">+W404-W405</f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ref="AA406" si="33">+W405-W406</f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ref="AA407" si="34">+W406-W407</f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ref="AA408" si="35">+W407-W408</f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ref="AA409" si="36">+W408-W409</f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ref="AA410" si="37">+W409-W410</f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ref="AA411" si="38">+W410-W411</f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ref="AA412" si="39">+W411-W412</f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ref="AA413" si="40">+W412-W413</f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ref="AA414" si="41">+W413-W414</f>
        <v>8776</v>
      </c>
      <c r="AB414" s="6"/>
      <c r="AC414" s="258"/>
      <c r="AD414" s="251"/>
    </row>
    <row r="415" spans="15:30" x14ac:dyDescent="0.3">
      <c r="O415" s="98"/>
      <c r="T415" s="250"/>
      <c r="U415" s="252">
        <f t="shared" si="21"/>
        <v>44360</v>
      </c>
      <c r="V415" s="6"/>
      <c r="W415" s="253">
        <f>+I$36</f>
        <v>110250</v>
      </c>
      <c r="X415" s="6"/>
      <c r="Y415" s="44">
        <f>+L$36</f>
        <v>3.2595659316614041E-3</v>
      </c>
      <c r="Z415" s="6"/>
      <c r="AA415" s="254">
        <f t="shared" ref="AA415" si="42">+W414-W415</f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/>
      <c r="X416" s="6"/>
      <c r="Y416" s="44"/>
      <c r="Z416" s="6"/>
      <c r="AA416" s="254"/>
      <c r="AB416" s="6"/>
      <c r="AC416" s="258"/>
      <c r="AD416" s="251"/>
    </row>
    <row r="417" spans="5:36" x14ac:dyDescent="0.3">
      <c r="O417" s="98"/>
      <c r="T417" s="250"/>
      <c r="U417" s="252">
        <f t="shared" si="21"/>
        <v>44362</v>
      </c>
      <c r="V417" s="6"/>
      <c r="W417" s="253"/>
      <c r="X417" s="6"/>
      <c r="Y417" s="44"/>
      <c r="Z417" s="6"/>
      <c r="AA417" s="254"/>
      <c r="AB417" s="6"/>
      <c r="AC417" s="258"/>
      <c r="AD417" s="251"/>
    </row>
    <row r="418" spans="5:36" x14ac:dyDescent="0.3">
      <c r="O418" s="98"/>
      <c r="T418" s="250"/>
      <c r="U418" s="252">
        <f t="shared" si="21"/>
        <v>44363</v>
      </c>
      <c r="V418" s="6"/>
      <c r="W418" s="253"/>
      <c r="X418" s="6"/>
      <c r="Y418" s="44"/>
      <c r="Z418" s="6"/>
      <c r="AA418" s="254"/>
      <c r="AB418" s="6"/>
      <c r="AC418" s="258"/>
      <c r="AD418" s="251"/>
    </row>
    <row r="419" spans="5:36" ht="15" thickBot="1" x14ac:dyDescent="0.35">
      <c r="O419" s="98"/>
      <c r="T419" s="255"/>
      <c r="U419" s="350">
        <f t="shared" si="21"/>
        <v>44364</v>
      </c>
      <c r="V419" s="247"/>
      <c r="W419" s="351"/>
      <c r="X419" s="247"/>
      <c r="Y419" s="256"/>
      <c r="Z419" s="247"/>
      <c r="AA419" s="352"/>
      <c r="AB419" s="247"/>
      <c r="AC419" s="353"/>
      <c r="AD419" s="257"/>
    </row>
    <row r="420" spans="5:36" x14ac:dyDescent="0.3">
      <c r="O420" s="98"/>
    </row>
    <row r="421" spans="5:36" x14ac:dyDescent="0.3">
      <c r="O421" s="98"/>
      <c r="P421" s="57"/>
      <c r="Q421" s="57"/>
      <c r="R421" s="57"/>
    </row>
    <row r="422" spans="5:36" x14ac:dyDescent="0.3">
      <c r="O422" s="98"/>
    </row>
    <row r="423" spans="5:36" ht="15" thickBot="1" x14ac:dyDescent="0.35">
      <c r="O423" s="98"/>
    </row>
    <row r="424" spans="5:36" ht="15.6" thickTop="1" thickBot="1" x14ac:dyDescent="0.35">
      <c r="Q424" s="441"/>
      <c r="R424" s="442"/>
      <c r="S424" s="442"/>
      <c r="T424" s="442"/>
      <c r="U424" s="442"/>
      <c r="V424" s="442"/>
      <c r="W424" s="442"/>
      <c r="X424" s="442"/>
      <c r="Y424" s="442"/>
      <c r="Z424" s="442"/>
      <c r="AA424" s="442"/>
      <c r="AB424" s="443"/>
    </row>
    <row r="425" spans="5:36" ht="15" thickBot="1" x14ac:dyDescent="0.35">
      <c r="E425" s="666" t="s">
        <v>106</v>
      </c>
      <c r="F425" s="667"/>
      <c r="G425" s="667"/>
      <c r="H425" s="667"/>
      <c r="I425" s="667"/>
      <c r="J425" s="667"/>
      <c r="K425" s="667"/>
      <c r="L425" s="667"/>
      <c r="M425" s="668"/>
      <c r="Q425" s="444"/>
      <c r="R425" s="6"/>
      <c r="S425" s="6"/>
      <c r="T425" s="6"/>
      <c r="U425" s="5" t="s">
        <v>132</v>
      </c>
      <c r="V425" s="5"/>
      <c r="W425" s="5"/>
      <c r="X425" s="5"/>
      <c r="Y425" s="5"/>
      <c r="Z425" s="5"/>
      <c r="AA425" s="5" t="s">
        <v>28</v>
      </c>
      <c r="AB425" s="445"/>
    </row>
    <row r="426" spans="5:36" x14ac:dyDescent="0.3">
      <c r="E426" s="395"/>
      <c r="F426" s="396" t="s">
        <v>107</v>
      </c>
      <c r="G426" s="396"/>
      <c r="H426" s="396"/>
      <c r="I426" s="669">
        <v>21477737</v>
      </c>
      <c r="J426" s="669"/>
      <c r="K426" s="669"/>
      <c r="L426" s="669"/>
      <c r="M426" s="397"/>
      <c r="Q426" s="444"/>
      <c r="R426" s="437" t="s">
        <v>134</v>
      </c>
      <c r="S426" s="6"/>
      <c r="T426" s="6"/>
      <c r="U426" s="437" t="s">
        <v>133</v>
      </c>
      <c r="V426" s="5"/>
      <c r="W426" s="437" t="s">
        <v>20</v>
      </c>
      <c r="X426" s="5"/>
      <c r="Y426" s="437" t="s">
        <v>4</v>
      </c>
      <c r="Z426" s="5"/>
      <c r="AA426" s="446" t="s">
        <v>131</v>
      </c>
      <c r="AB426" s="445"/>
    </row>
    <row r="427" spans="5:36" x14ac:dyDescent="0.3">
      <c r="E427" s="395"/>
      <c r="F427" s="396" t="s">
        <v>97</v>
      </c>
      <c r="G427" s="396"/>
      <c r="H427" s="396"/>
      <c r="I427" s="396"/>
      <c r="J427" s="396"/>
      <c r="K427" s="396"/>
      <c r="L427" s="398">
        <f>+I439/I426</f>
        <v>4.5847474526762295E-4</v>
      </c>
      <c r="M427" s="397"/>
      <c r="Q427" s="444"/>
      <c r="R427" s="6" t="s">
        <v>121</v>
      </c>
      <c r="S427" s="6"/>
      <c r="T427" s="6"/>
      <c r="U427" s="7">
        <v>2003</v>
      </c>
      <c r="V427" s="6"/>
      <c r="W427" s="7">
        <v>389666</v>
      </c>
      <c r="X427" s="6"/>
      <c r="Y427" s="7">
        <v>31257</v>
      </c>
      <c r="Z427" s="6"/>
      <c r="AA427" s="253">
        <f>+AJ427</f>
        <v>19500</v>
      </c>
      <c r="AB427" s="445"/>
      <c r="AJ427" s="1">
        <v>19500</v>
      </c>
    </row>
    <row r="428" spans="5:36" x14ac:dyDescent="0.3">
      <c r="E428" s="395"/>
      <c r="F428" s="670" t="s">
        <v>95</v>
      </c>
      <c r="G428" s="670"/>
      <c r="H428" s="396"/>
      <c r="I428" s="396"/>
      <c r="J428" s="396"/>
      <c r="K428" s="396"/>
      <c r="L428" s="399">
        <f>+I439/(I426/100000)</f>
        <v>45.847474526762298</v>
      </c>
      <c r="M428" s="397"/>
      <c r="Q428" s="444"/>
      <c r="R428" s="6" t="s">
        <v>122</v>
      </c>
      <c r="S428" s="6"/>
      <c r="T428" s="6"/>
      <c r="U428" s="7">
        <v>1913</v>
      </c>
      <c r="V428" s="6"/>
      <c r="W428" s="7">
        <v>169892</v>
      </c>
      <c r="X428" s="6"/>
      <c r="Y428" s="7">
        <v>13076</v>
      </c>
      <c r="Z428" s="6"/>
      <c r="AA428" s="253">
        <f t="shared" ref="AA428:AA436" si="43">+AJ428</f>
        <v>8900</v>
      </c>
      <c r="AB428" s="445"/>
      <c r="AJ428" s="1">
        <v>8900</v>
      </c>
    </row>
    <row r="429" spans="5:36" x14ac:dyDescent="0.3">
      <c r="E429" s="395"/>
      <c r="F429" s="400"/>
      <c r="G429" s="400"/>
      <c r="H429" s="396"/>
      <c r="I429" s="396"/>
      <c r="J429" s="396"/>
      <c r="K429" s="396"/>
      <c r="L429" s="399"/>
      <c r="M429" s="397"/>
      <c r="Q429" s="444"/>
      <c r="R429" s="6" t="s">
        <v>123</v>
      </c>
      <c r="S429" s="6"/>
      <c r="T429" s="6"/>
      <c r="U429" s="7">
        <v>1568</v>
      </c>
      <c r="V429" s="6"/>
      <c r="W429" s="7">
        <v>16606</v>
      </c>
      <c r="X429" s="6"/>
      <c r="Y429" s="7">
        <v>912</v>
      </c>
      <c r="Z429" s="6"/>
      <c r="AA429" s="253">
        <f t="shared" si="43"/>
        <v>1100</v>
      </c>
      <c r="AB429" s="445"/>
      <c r="AJ429" s="1">
        <v>1100</v>
      </c>
    </row>
    <row r="430" spans="5:36" x14ac:dyDescent="0.3">
      <c r="E430" s="395"/>
      <c r="F430" s="400" t="s">
        <v>108</v>
      </c>
      <c r="G430" s="400"/>
      <c r="H430" s="670" t="s">
        <v>109</v>
      </c>
      <c r="I430" s="670"/>
      <c r="J430" s="396"/>
      <c r="K430" s="396"/>
      <c r="L430" s="399"/>
      <c r="M430" s="397"/>
      <c r="Q430" s="444"/>
      <c r="R430" s="6" t="s">
        <v>56</v>
      </c>
      <c r="S430" s="6"/>
      <c r="T430" s="6"/>
      <c r="U430" s="7">
        <v>1561</v>
      </c>
      <c r="V430" s="6"/>
      <c r="W430" s="7">
        <v>107611</v>
      </c>
      <c r="X430" s="6"/>
      <c r="Y430" s="7">
        <v>7937</v>
      </c>
      <c r="Z430" s="6"/>
      <c r="AA430" s="253">
        <f t="shared" si="43"/>
        <v>7000</v>
      </c>
      <c r="AB430" s="445"/>
      <c r="AJ430" s="1">
        <v>7000</v>
      </c>
    </row>
    <row r="431" spans="5:36" ht="15" thickBot="1" x14ac:dyDescent="0.35">
      <c r="E431" s="401"/>
      <c r="F431" s="402"/>
      <c r="G431" s="402"/>
      <c r="H431" s="402"/>
      <c r="I431" s="402"/>
      <c r="J431" s="402"/>
      <c r="K431" s="402"/>
      <c r="L431" s="402"/>
      <c r="M431" s="403"/>
      <c r="Q431" s="444"/>
      <c r="R431" s="6" t="s">
        <v>128</v>
      </c>
      <c r="S431" s="6"/>
      <c r="T431" s="6"/>
      <c r="U431" s="7">
        <v>1435</v>
      </c>
      <c r="V431" s="6"/>
      <c r="W431" s="7">
        <v>10128</v>
      </c>
      <c r="X431" s="6"/>
      <c r="Y431" s="7">
        <v>541</v>
      </c>
      <c r="Z431" s="6"/>
      <c r="AA431" s="253">
        <f t="shared" si="43"/>
        <v>700</v>
      </c>
      <c r="AB431" s="445"/>
      <c r="AJ431" s="1">
        <v>700</v>
      </c>
    </row>
    <row r="432" spans="5:36" x14ac:dyDescent="0.3">
      <c r="Q432" s="444"/>
      <c r="R432" s="6" t="s">
        <v>124</v>
      </c>
      <c r="S432" s="6"/>
      <c r="T432" s="6"/>
      <c r="U432" s="7">
        <v>1288</v>
      </c>
      <c r="V432" s="6"/>
      <c r="W432" s="7">
        <v>45913</v>
      </c>
      <c r="X432" s="6"/>
      <c r="Y432" s="7">
        <v>4287</v>
      </c>
      <c r="Z432" s="6"/>
      <c r="AA432" s="253">
        <f t="shared" si="43"/>
        <v>3600</v>
      </c>
      <c r="AB432" s="445"/>
      <c r="AJ432" s="1">
        <v>3600</v>
      </c>
    </row>
    <row r="433" spans="4:36" ht="15" thickBot="1" x14ac:dyDescent="0.35">
      <c r="D433" s="78"/>
      <c r="E433" s="139"/>
      <c r="F433" s="139"/>
      <c r="G433" s="139"/>
      <c r="H433" s="139"/>
      <c r="I433" s="310"/>
      <c r="J433" s="78"/>
      <c r="K433" s="98"/>
      <c r="L433" s="98"/>
      <c r="M433" s="98"/>
      <c r="N433" s="98"/>
      <c r="Q433" s="444"/>
      <c r="R433" s="6" t="s">
        <v>129</v>
      </c>
      <c r="S433" s="6"/>
      <c r="T433" s="6"/>
      <c r="U433" s="7">
        <v>1129</v>
      </c>
      <c r="V433" s="6"/>
      <c r="W433" s="7">
        <v>52477</v>
      </c>
      <c r="X433" s="6"/>
      <c r="Y433" s="7">
        <v>3152</v>
      </c>
      <c r="Z433" s="6"/>
      <c r="AA433" s="253">
        <f t="shared" si="43"/>
        <v>4600</v>
      </c>
      <c r="AB433" s="445"/>
      <c r="AJ433" s="1">
        <v>4600</v>
      </c>
    </row>
    <row r="434" spans="4:36" ht="16.2" thickBot="1" x14ac:dyDescent="0.35">
      <c r="D434" s="381"/>
      <c r="E434" s="671" t="s">
        <v>119</v>
      </c>
      <c r="F434" s="672"/>
      <c r="G434" s="672"/>
      <c r="H434" s="672"/>
      <c r="I434" s="672"/>
      <c r="J434" s="673"/>
      <c r="K434" s="382"/>
      <c r="L434" s="394" t="s">
        <v>10</v>
      </c>
      <c r="M434" s="383"/>
      <c r="N434" s="98"/>
      <c r="Q434" s="444"/>
      <c r="R434" s="6" t="s">
        <v>125</v>
      </c>
      <c r="S434" s="6"/>
      <c r="T434" s="6"/>
      <c r="U434" s="7">
        <v>1118</v>
      </c>
      <c r="V434" s="6"/>
      <c r="W434" s="7">
        <v>10889</v>
      </c>
      <c r="X434" s="6"/>
      <c r="Y434" s="7">
        <v>505</v>
      </c>
      <c r="Z434" s="6"/>
      <c r="AA434" s="253">
        <f t="shared" si="43"/>
        <v>980</v>
      </c>
      <c r="AB434" s="445"/>
      <c r="AJ434" s="1">
        <v>980</v>
      </c>
    </row>
    <row r="435" spans="4:36" x14ac:dyDescent="0.3">
      <c r="D435" s="360"/>
      <c r="E435" s="384" t="s">
        <v>75</v>
      </c>
      <c r="F435" s="16"/>
      <c r="G435" s="16"/>
      <c r="H435" s="16"/>
      <c r="I435" s="674">
        <f>+K81</f>
        <v>48675</v>
      </c>
      <c r="J435" s="674"/>
      <c r="K435" s="16"/>
      <c r="L435" s="60">
        <f>+I435/$I$435</f>
        <v>1</v>
      </c>
      <c r="M435" s="385"/>
      <c r="N435" s="98"/>
      <c r="Q435" s="444"/>
      <c r="R435" s="6" t="s">
        <v>126</v>
      </c>
      <c r="S435" s="6"/>
      <c r="T435" s="6"/>
      <c r="U435" s="7">
        <v>1093</v>
      </c>
      <c r="V435" s="6"/>
      <c r="W435" s="7">
        <v>138546</v>
      </c>
      <c r="X435" s="6"/>
      <c r="Y435" s="7">
        <v>6770</v>
      </c>
      <c r="Z435" s="6"/>
      <c r="AA435" s="253">
        <f t="shared" si="43"/>
        <v>12700</v>
      </c>
      <c r="AB435" s="445"/>
      <c r="AJ435" s="1">
        <v>12700</v>
      </c>
    </row>
    <row r="436" spans="4:36" x14ac:dyDescent="0.3">
      <c r="D436" s="360"/>
      <c r="E436" s="384"/>
      <c r="F436" s="16"/>
      <c r="G436" s="16"/>
      <c r="H436" s="16"/>
      <c r="I436" s="16"/>
      <c r="J436" s="16"/>
      <c r="K436" s="16"/>
      <c r="L436" s="16"/>
      <c r="M436" s="385"/>
      <c r="N436" s="98"/>
      <c r="Q436" s="444"/>
      <c r="R436" s="6" t="s">
        <v>127</v>
      </c>
      <c r="S436" s="6"/>
      <c r="T436" s="6"/>
      <c r="U436" s="447">
        <v>1081</v>
      </c>
      <c r="V436" s="6"/>
      <c r="W436" s="447">
        <v>65337</v>
      </c>
      <c r="X436" s="6"/>
      <c r="Y436" s="447">
        <v>3108</v>
      </c>
      <c r="Z436" s="6"/>
      <c r="AA436" s="448">
        <f t="shared" si="43"/>
        <v>6100</v>
      </c>
      <c r="AB436" s="445"/>
      <c r="AJ436" s="439">
        <v>6100</v>
      </c>
    </row>
    <row r="437" spans="4:36" x14ac:dyDescent="0.3">
      <c r="D437" s="372"/>
      <c r="E437" s="15"/>
      <c r="F437" s="386" t="s">
        <v>100</v>
      </c>
      <c r="G437" s="386"/>
      <c r="H437" s="15"/>
      <c r="I437" s="675">
        <f>+I81</f>
        <v>36684</v>
      </c>
      <c r="J437" s="676"/>
      <c r="K437" s="15"/>
      <c r="L437" s="60">
        <f>+I437/$I$435</f>
        <v>0.75365177195685673</v>
      </c>
      <c r="M437" s="365"/>
      <c r="N437" s="98"/>
      <c r="Q437" s="444"/>
      <c r="R437" s="5" t="s">
        <v>31</v>
      </c>
      <c r="S437" s="6"/>
      <c r="T437" s="6"/>
      <c r="U437" s="253">
        <f>+W437/(AA437/100)</f>
        <v>1545.0521632402579</v>
      </c>
      <c r="V437" s="6"/>
      <c r="W437" s="253">
        <f>SUM(W427:W436)</f>
        <v>1007065</v>
      </c>
      <c r="X437" s="6"/>
      <c r="Y437" s="253">
        <f>SUM(Y427:Y436)</f>
        <v>71545</v>
      </c>
      <c r="Z437" s="6"/>
      <c r="AA437" s="253">
        <f>SUM(AA427:AA436)</f>
        <v>65180</v>
      </c>
      <c r="AB437" s="445"/>
      <c r="AJ437" s="56">
        <f>SUM(AJ427:AJ436)</f>
        <v>65180</v>
      </c>
    </row>
    <row r="438" spans="4:36" x14ac:dyDescent="0.3">
      <c r="D438" s="372"/>
      <c r="E438" s="15"/>
      <c r="F438" s="15" t="s">
        <v>76</v>
      </c>
      <c r="G438" s="15"/>
      <c r="H438" s="15"/>
      <c r="I438" s="677">
        <f>+I75</f>
        <v>2144</v>
      </c>
      <c r="J438" s="678"/>
      <c r="K438" s="15"/>
      <c r="L438" s="60">
        <f>+I438/$I$435</f>
        <v>4.4047252182845401E-2</v>
      </c>
      <c r="M438" s="365"/>
      <c r="N438" s="98"/>
      <c r="Q438" s="444"/>
      <c r="R438" s="5"/>
      <c r="S438" s="6"/>
      <c r="T438" s="6"/>
      <c r="U438" s="6"/>
      <c r="V438" s="6"/>
      <c r="W438" s="253"/>
      <c r="X438" s="6"/>
      <c r="Y438" s="253"/>
      <c r="Z438" s="6"/>
      <c r="AA438" s="6"/>
      <c r="AB438" s="445"/>
      <c r="AJ438" s="56"/>
    </row>
    <row r="439" spans="4:36" ht="15" thickBot="1" x14ac:dyDescent="0.35">
      <c r="D439" s="372"/>
      <c r="E439" s="663" t="s">
        <v>101</v>
      </c>
      <c r="F439" s="663"/>
      <c r="G439" s="663"/>
      <c r="H439" s="15"/>
      <c r="I439" s="664">
        <f>+I435-I437-I438</f>
        <v>9847</v>
      </c>
      <c r="J439" s="665"/>
      <c r="K439" s="387"/>
      <c r="L439" s="388">
        <f>+I439/$I$435</f>
        <v>0.20230097586029788</v>
      </c>
      <c r="M439" s="365"/>
      <c r="N439" s="98"/>
      <c r="Q439" s="444"/>
      <c r="R439" s="5" t="s">
        <v>57</v>
      </c>
      <c r="S439" s="6"/>
      <c r="T439" s="6"/>
      <c r="U439" s="7">
        <v>7441</v>
      </c>
      <c r="V439" s="6"/>
      <c r="W439" s="7">
        <f>+'Main Table'!H106</f>
        <v>3029734</v>
      </c>
      <c r="X439" s="6"/>
      <c r="Y439" s="7">
        <f>+'Main Table'!AA106</f>
        <v>129682</v>
      </c>
      <c r="Z439" s="6"/>
      <c r="AA439" s="253">
        <f>+AJ439</f>
        <v>333000</v>
      </c>
      <c r="AB439" s="445"/>
      <c r="AJ439" s="56">
        <v>333000</v>
      </c>
    </row>
    <row r="440" spans="4:36" ht="15.6" thickTop="1" thickBot="1" x14ac:dyDescent="0.35">
      <c r="D440" s="372"/>
      <c r="E440" s="389"/>
      <c r="F440" s="389"/>
      <c r="G440" s="389"/>
      <c r="H440" s="15"/>
      <c r="I440" s="390"/>
      <c r="J440" s="389"/>
      <c r="K440" s="387"/>
      <c r="L440" s="391"/>
      <c r="M440" s="365"/>
      <c r="N440" s="98"/>
      <c r="Q440" s="444"/>
      <c r="R440" s="5" t="s">
        <v>130</v>
      </c>
      <c r="S440" s="6"/>
      <c r="T440" s="6"/>
      <c r="U440" s="449"/>
      <c r="V440" s="6"/>
      <c r="W440" s="450">
        <f>+W437/W439</f>
        <v>0.33239386692033029</v>
      </c>
      <c r="X440" s="6"/>
      <c r="Y440" s="450">
        <f>+Y437/Y439</f>
        <v>0.55169568637127742</v>
      </c>
      <c r="Z440" s="6"/>
      <c r="AA440" s="450">
        <f>+AA437/AA439</f>
        <v>0.19573573573573574</v>
      </c>
      <c r="AB440" s="445"/>
      <c r="AJ440" s="440">
        <f>+AJ437/AJ439</f>
        <v>0.19573573573573574</v>
      </c>
    </row>
    <row r="441" spans="4:36" ht="15.6" thickTop="1" thickBot="1" x14ac:dyDescent="0.35">
      <c r="D441" s="392"/>
      <c r="E441" s="393"/>
      <c r="F441" s="393"/>
      <c r="G441" s="393"/>
      <c r="H441" s="393"/>
      <c r="I441" s="393"/>
      <c r="J441" s="393"/>
      <c r="K441" s="393"/>
      <c r="L441" s="393"/>
      <c r="M441" s="380"/>
      <c r="N441" s="98"/>
      <c r="Q441" s="451"/>
      <c r="R441" s="452"/>
      <c r="S441" s="452"/>
      <c r="T441" s="452"/>
      <c r="U441" s="452"/>
      <c r="V441" s="452"/>
      <c r="W441" s="452"/>
      <c r="X441" s="452"/>
      <c r="Y441" s="452"/>
      <c r="Z441" s="452"/>
      <c r="AA441" s="452"/>
      <c r="AB441" s="453"/>
    </row>
    <row r="445" spans="4:36" x14ac:dyDescent="0.3">
      <c r="F445" s="1">
        <v>1248371</v>
      </c>
    </row>
    <row r="446" spans="4:36" x14ac:dyDescent="0.3">
      <c r="W446" s="1"/>
    </row>
    <row r="447" spans="4:36" x14ac:dyDescent="0.3">
      <c r="F447">
        <v>700</v>
      </c>
    </row>
    <row r="448" spans="4:36" x14ac:dyDescent="0.3">
      <c r="F448" s="76">
        <f>+F447/F445</f>
        <v>5.6073074430597954E-4</v>
      </c>
    </row>
    <row r="450" spans="6:6" x14ac:dyDescent="0.3">
      <c r="F450" s="1">
        <v>60000</v>
      </c>
    </row>
    <row r="451" spans="6:6" x14ac:dyDescent="0.3">
      <c r="F451">
        <f>+F448*F450</f>
        <v>33.643844658358773</v>
      </c>
    </row>
    <row r="453" spans="6:6" x14ac:dyDescent="0.3">
      <c r="F453" s="1">
        <v>331000000</v>
      </c>
    </row>
    <row r="454" spans="6:6" x14ac:dyDescent="0.3">
      <c r="F454" s="56">
        <f>+W86</f>
        <v>811067</v>
      </c>
    </row>
    <row r="455" spans="6:6" x14ac:dyDescent="0.3">
      <c r="F455" s="57">
        <f>+F454/F453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439:G439"/>
    <mergeCell ref="I439:J439"/>
    <mergeCell ref="E425:M425"/>
    <mergeCell ref="I426:L426"/>
    <mergeCell ref="F428:G428"/>
    <mergeCell ref="E434:J434"/>
    <mergeCell ref="I435:J435"/>
    <mergeCell ref="I437:J437"/>
    <mergeCell ref="I438:J438"/>
    <mergeCell ref="H430:I430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2021-06-14T19:46:29Z</dcterms:modified>
</cp:coreProperties>
</file>