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B725E06A-644A-4BC3-A8D6-9DC8A835D4F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6" i="2" l="1"/>
  <c r="S119" i="2" s="1"/>
  <c r="Q106" i="2"/>
  <c r="BJ84" i="1"/>
  <c r="BN113" i="1"/>
  <c r="BK113" i="1"/>
  <c r="BI113" i="1"/>
  <c r="BH113" i="1"/>
  <c r="BG113" i="1"/>
  <c r="BE113" i="1"/>
  <c r="BC113" i="1"/>
  <c r="BB113" i="1"/>
  <c r="BA113" i="1"/>
  <c r="AZ113" i="1"/>
  <c r="AY113" i="1"/>
  <c r="AX113" i="1"/>
  <c r="AV113" i="1"/>
  <c r="AT113" i="1"/>
  <c r="AS113" i="1"/>
  <c r="AR113" i="1"/>
  <c r="AP113" i="1"/>
  <c r="AO113" i="1"/>
  <c r="AN113" i="1"/>
  <c r="AM113" i="1"/>
  <c r="AL113" i="1"/>
  <c r="AJ113" i="1"/>
  <c r="AI113" i="1"/>
  <c r="AG113" i="1"/>
  <c r="AE113" i="1"/>
  <c r="AC113" i="1"/>
  <c r="AA113" i="1"/>
  <c r="Y113" i="1"/>
  <c r="X113" i="1"/>
  <c r="W113" i="1"/>
  <c r="V113" i="1"/>
  <c r="U113" i="1"/>
  <c r="T113" i="1"/>
  <c r="S113" i="1"/>
  <c r="Q113" i="1"/>
  <c r="O113" i="1"/>
  <c r="M113" i="1"/>
  <c r="L113" i="1"/>
  <c r="K113" i="1"/>
  <c r="I113" i="1"/>
  <c r="BN112" i="1"/>
  <c r="BK112" i="1"/>
  <c r="BI112" i="1"/>
  <c r="BH112" i="1"/>
  <c r="BG112" i="1"/>
  <c r="BE112" i="1"/>
  <c r="BC112" i="1"/>
  <c r="BB112" i="1"/>
  <c r="BA112" i="1"/>
  <c r="AY112" i="1"/>
  <c r="AX112" i="1"/>
  <c r="AV112" i="1"/>
  <c r="AT112" i="1"/>
  <c r="AS112" i="1"/>
  <c r="AR112" i="1"/>
  <c r="AP112" i="1"/>
  <c r="AO112" i="1"/>
  <c r="AN112" i="1"/>
  <c r="AM112" i="1"/>
  <c r="AL112" i="1"/>
  <c r="AJ112" i="1"/>
  <c r="AI112" i="1"/>
  <c r="AG112" i="1"/>
  <c r="AE112" i="1"/>
  <c r="AC112" i="1"/>
  <c r="AA112" i="1"/>
  <c r="Y112" i="1"/>
  <c r="X112" i="1"/>
  <c r="W112" i="1"/>
  <c r="V112" i="1"/>
  <c r="U112" i="1"/>
  <c r="T112" i="1"/>
  <c r="S112" i="1"/>
  <c r="Q112" i="1"/>
  <c r="O112" i="1"/>
  <c r="M112" i="1"/>
  <c r="L112" i="1"/>
  <c r="K112" i="1"/>
  <c r="I112" i="1"/>
  <c r="D113" i="1"/>
  <c r="D112" i="1"/>
  <c r="BM105" i="1"/>
  <c r="BM113" i="1" s="1"/>
  <c r="BD105" i="1"/>
  <c r="BD112" i="1" s="1"/>
  <c r="AZ105" i="1"/>
  <c r="BJ105" i="1" s="1"/>
  <c r="BJ107" i="1" s="1"/>
  <c r="BJ108" i="1" s="1"/>
  <c r="BJ109" i="1" s="1"/>
  <c r="AW105" i="1"/>
  <c r="AW112" i="1" s="1"/>
  <c r="AK105" i="1"/>
  <c r="AQ105" i="1" s="1"/>
  <c r="AQ113" i="1" s="1"/>
  <c r="AF105" i="1"/>
  <c r="AH105" i="1" s="1"/>
  <c r="AH112" i="1" s="1"/>
  <c r="Z105" i="1"/>
  <c r="Z112" i="1" s="1"/>
  <c r="P105" i="1"/>
  <c r="R105" i="1" s="1"/>
  <c r="R112" i="1" s="1"/>
  <c r="J105" i="1"/>
  <c r="J112" i="1" s="1"/>
  <c r="H105" i="1"/>
  <c r="N105" i="1" s="1"/>
  <c r="N113" i="1" s="1"/>
  <c r="R119" i="2"/>
  <c r="P119" i="2"/>
  <c r="O119" i="2"/>
  <c r="N119" i="2"/>
  <c r="L119" i="2"/>
  <c r="J119" i="2"/>
  <c r="I119" i="2"/>
  <c r="H119" i="2"/>
  <c r="G119" i="2"/>
  <c r="E119" i="2"/>
  <c r="K106" i="2"/>
  <c r="M106" i="2" s="1"/>
  <c r="M119" i="2" s="1"/>
  <c r="S105" i="2"/>
  <c r="I20" i="3"/>
  <c r="T60" i="3"/>
  <c r="T61" i="3" s="1"/>
  <c r="T62" i="3" s="1"/>
  <c r="T63" i="3" s="1"/>
  <c r="T64" i="3" s="1"/>
  <c r="T65" i="3" s="1"/>
  <c r="T66" i="3" s="1"/>
  <c r="T67" i="3" s="1"/>
  <c r="T68" i="3" s="1"/>
  <c r="T69" i="3" s="1"/>
  <c r="T59" i="3"/>
  <c r="BM112" i="1" l="1"/>
  <c r="BJ113" i="1"/>
  <c r="P113" i="1"/>
  <c r="AZ112" i="1"/>
  <c r="BJ112" i="1"/>
  <c r="AQ112" i="1"/>
  <c r="AK113" i="1"/>
  <c r="AK112" i="1"/>
  <c r="AW113" i="1"/>
  <c r="AH113" i="1"/>
  <c r="AD105" i="1"/>
  <c r="Z113" i="1"/>
  <c r="AF112" i="1"/>
  <c r="AF113" i="1"/>
  <c r="H113" i="1"/>
  <c r="BD113" i="1"/>
  <c r="N112" i="1"/>
  <c r="J113" i="1"/>
  <c r="R113" i="1"/>
  <c r="H112" i="1"/>
  <c r="P112" i="1"/>
  <c r="BF105" i="1"/>
  <c r="AB105" i="1"/>
  <c r="BL105" i="1"/>
  <c r="AU105" i="1"/>
  <c r="BO105" i="1"/>
  <c r="K119" i="2"/>
  <c r="U106" i="2"/>
  <c r="Q119" i="2"/>
  <c r="AD113" i="1" l="1"/>
  <c r="AD112" i="1"/>
  <c r="BL113" i="1"/>
  <c r="BL112" i="1"/>
  <c r="AU113" i="1"/>
  <c r="AU112" i="1"/>
  <c r="AB113" i="1"/>
  <c r="AB112" i="1"/>
  <c r="BF112" i="1"/>
  <c r="BF113" i="1"/>
  <c r="BQ105" i="1"/>
  <c r="BO113" i="1"/>
  <c r="BO112" i="1"/>
  <c r="BM104" i="1"/>
  <c r="BD104" i="1"/>
  <c r="AZ104" i="1"/>
  <c r="BJ104" i="1" s="1"/>
  <c r="AW104" i="1"/>
  <c r="AK104" i="1"/>
  <c r="AQ104" i="1" s="1"/>
  <c r="AF104" i="1"/>
  <c r="AH104" i="1" s="1"/>
  <c r="Z104" i="1"/>
  <c r="AD104" i="1" s="1"/>
  <c r="P104" i="1"/>
  <c r="R104" i="1" s="1"/>
  <c r="J104" i="1"/>
  <c r="H104" i="1"/>
  <c r="N104" i="1" s="1"/>
  <c r="K105" i="2"/>
  <c r="M105" i="2" s="1"/>
  <c r="W105" i="2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BF104" i="1" l="1"/>
  <c r="BO104" i="1"/>
  <c r="AU104" i="1"/>
  <c r="BL104" i="1"/>
  <c r="AB104" i="1"/>
  <c r="Q105" i="2"/>
  <c r="U105" i="2"/>
  <c r="S104" i="2"/>
  <c r="K104" i="2"/>
  <c r="Q104" i="2" s="1"/>
  <c r="BL89" i="1"/>
  <c r="BO103" i="1"/>
  <c r="BQ103" i="1" s="1"/>
  <c r="BM103" i="1"/>
  <c r="BJ103" i="1"/>
  <c r="BD103" i="1"/>
  <c r="AZ103" i="1"/>
  <c r="AW103" i="1"/>
  <c r="AK103" i="1"/>
  <c r="AQ103" i="1" s="1"/>
  <c r="AF103" i="1"/>
  <c r="AH103" i="1" s="1"/>
  <c r="Z103" i="1"/>
  <c r="AD103" i="1" s="1"/>
  <c r="P103" i="1"/>
  <c r="J103" i="1"/>
  <c r="H103" i="1"/>
  <c r="S103" i="2"/>
  <c r="BQ104" i="1" l="1"/>
  <c r="U104" i="2"/>
  <c r="M104" i="2"/>
  <c r="BF103" i="1"/>
  <c r="AU103" i="1"/>
  <c r="N103" i="1"/>
  <c r="R103" i="1"/>
  <c r="BL103" i="1"/>
  <c r="AB103" i="1"/>
  <c r="BM102" i="1"/>
  <c r="BD102" i="1"/>
  <c r="AZ102" i="1"/>
  <c r="BJ102" i="1" s="1"/>
  <c r="AW102" i="1"/>
  <c r="AK102" i="1"/>
  <c r="AQ102" i="1" s="1"/>
  <c r="Z102" i="1"/>
  <c r="J102" i="1"/>
  <c r="H102" i="1"/>
  <c r="N102" i="1" s="1"/>
  <c r="K103" i="2"/>
  <c r="Q103" i="2" s="1"/>
  <c r="S102" i="2"/>
  <c r="BM101" i="1"/>
  <c r="BD101" i="1"/>
  <c r="AZ101" i="1"/>
  <c r="BJ101" i="1" s="1"/>
  <c r="AW101" i="1"/>
  <c r="AK101" i="1"/>
  <c r="AQ101" i="1" s="1"/>
  <c r="Z101" i="1"/>
  <c r="AD101" i="1" s="1"/>
  <c r="J101" i="1"/>
  <c r="H101" i="1"/>
  <c r="N101" i="1" s="1"/>
  <c r="S101" i="2"/>
  <c r="K102" i="2"/>
  <c r="Q102" i="2" s="1"/>
  <c r="AB102" i="1" l="1"/>
  <c r="BF102" i="1"/>
  <c r="BL102" i="1"/>
  <c r="AD102" i="1"/>
  <c r="AU102" i="1"/>
  <c r="BO102" i="1"/>
  <c r="U103" i="2"/>
  <c r="M103" i="2"/>
  <c r="BO101" i="1"/>
  <c r="BF101" i="1"/>
  <c r="BL101" i="1"/>
  <c r="AU101" i="1"/>
  <c r="AB101" i="1"/>
  <c r="U102" i="2"/>
  <c r="M102" i="2"/>
  <c r="BQ102" i="1" l="1"/>
  <c r="BQ101" i="1"/>
  <c r="P93" i="1" l="1"/>
  <c r="BJ93" i="1"/>
  <c r="B103" i="1" l="1"/>
  <c r="H100" i="1" l="1"/>
  <c r="AU100" i="1" s="1"/>
  <c r="BM100" i="1"/>
  <c r="BD100" i="1"/>
  <c r="BO100" i="1" s="1"/>
  <c r="BQ100" i="1" s="1"/>
  <c r="AZ100" i="1"/>
  <c r="BJ100" i="1" s="1"/>
  <c r="AW100" i="1"/>
  <c r="AK100" i="1"/>
  <c r="Z100" i="1"/>
  <c r="AD100" i="1" s="1"/>
  <c r="J100" i="1"/>
  <c r="K101" i="2"/>
  <c r="M101" i="2" s="1"/>
  <c r="BV100" i="1"/>
  <c r="BV101" i="1" s="1"/>
  <c r="BV102" i="1" s="1"/>
  <c r="BV103" i="1" s="1"/>
  <c r="BV104" i="1" s="1"/>
  <c r="BV105" i="1" s="1"/>
  <c r="BV106" i="1" s="1"/>
  <c r="BV107" i="1" s="1"/>
  <c r="BV108" i="1" s="1"/>
  <c r="BV109" i="1" s="1"/>
  <c r="BV110" i="1" s="1"/>
  <c r="B100" i="1"/>
  <c r="B101" i="1" s="1"/>
  <c r="B102" i="1" s="1"/>
  <c r="B104" i="1" s="1"/>
  <c r="B105" i="1" s="1"/>
  <c r="B106" i="1" s="1"/>
  <c r="B107" i="1" s="1"/>
  <c r="B108" i="1" s="1"/>
  <c r="B109" i="1" s="1"/>
  <c r="B110" i="1" s="1"/>
  <c r="S100" i="2"/>
  <c r="AQ100" i="1" l="1"/>
  <c r="AB100" i="1"/>
  <c r="BF100" i="1"/>
  <c r="N100" i="1"/>
  <c r="BL100" i="1"/>
  <c r="U101" i="2"/>
  <c r="Q101" i="2"/>
  <c r="BD99" i="1"/>
  <c r="AZ99" i="1"/>
  <c r="BJ99" i="1" s="1"/>
  <c r="AK99" i="1"/>
  <c r="AQ99" i="1" s="1"/>
  <c r="K100" i="2"/>
  <c r="M100" i="2" s="1"/>
  <c r="BJ83" i="1"/>
  <c r="BF99" i="1" l="1"/>
  <c r="BL99" i="1"/>
  <c r="U100" i="2"/>
  <c r="Q100" i="2"/>
  <c r="BJ91" i="1" l="1"/>
  <c r="AF109" i="1"/>
  <c r="S99" i="2"/>
  <c r="BD98" i="1"/>
  <c r="AZ98" i="1"/>
  <c r="BJ98" i="1" s="1"/>
  <c r="AK98" i="1"/>
  <c r="AQ98" i="1" s="1"/>
  <c r="K99" i="2"/>
  <c r="M99" i="2" s="1"/>
  <c r="BF98" i="1" l="1"/>
  <c r="BL98" i="1"/>
  <c r="U99" i="2"/>
  <c r="Q99" i="2"/>
  <c r="S98" i="2"/>
  <c r="BD97" i="1" l="1"/>
  <c r="AZ97" i="1"/>
  <c r="BJ97" i="1" s="1"/>
  <c r="AK97" i="1"/>
  <c r="AQ97" i="1" s="1"/>
  <c r="K98" i="2"/>
  <c r="BF97" i="1" l="1"/>
  <c r="BL97" i="1"/>
  <c r="U98" i="2"/>
  <c r="P96" i="1" l="1"/>
  <c r="R96" i="1" s="1"/>
  <c r="BJ96" i="1"/>
  <c r="BD96" i="1"/>
  <c r="AZ96" i="1"/>
  <c r="AK96" i="1"/>
  <c r="AQ96" i="1" s="1"/>
  <c r="AF96" i="1"/>
  <c r="AH96" i="1" s="1"/>
  <c r="S97" i="2"/>
  <c r="K97" i="2"/>
  <c r="S96" i="2"/>
  <c r="K96" i="2"/>
  <c r="Q97" i="2" l="1"/>
  <c r="Q98" i="2"/>
  <c r="M98" i="2"/>
  <c r="BL96" i="1"/>
  <c r="BF96" i="1"/>
  <c r="U97" i="2"/>
  <c r="M97" i="2"/>
  <c r="U96" i="2"/>
  <c r="BJ89" i="1" l="1"/>
  <c r="BD95" i="1" l="1"/>
  <c r="AZ95" i="1"/>
  <c r="AK95" i="1"/>
  <c r="AQ95" i="1" s="1"/>
  <c r="S95" i="2"/>
  <c r="BF95" i="1" l="1"/>
  <c r="D130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AK90" i="1"/>
  <c r="AQ90" i="1" s="1"/>
  <c r="K91" i="2"/>
  <c r="Q92" i="2" l="1"/>
  <c r="M92" i="2"/>
  <c r="BJ115" i="1"/>
  <c r="BF90" i="1"/>
  <c r="U91" i="2"/>
  <c r="S89" i="2"/>
  <c r="S90" i="2"/>
  <c r="K90" i="2"/>
  <c r="M91" i="2" s="1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Q91" i="2" l="1"/>
  <c r="U90" i="2"/>
  <c r="AH89" i="1"/>
  <c r="AH33" i="1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AK83" i="1"/>
  <c r="AQ83" i="1" s="1"/>
  <c r="S84" i="2"/>
  <c r="K84" i="2"/>
  <c r="F116" i="3"/>
  <c r="F119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U83" i="2" l="1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AK76" i="1"/>
  <c r="AQ76" i="1" s="1"/>
  <c r="S77" i="2"/>
  <c r="K77" i="2"/>
  <c r="BF76" i="1" l="1"/>
  <c r="U77" i="2"/>
  <c r="S76" i="2"/>
  <c r="D141" i="1" l="1"/>
  <c r="BD75" i="1"/>
  <c r="AZ75" i="1"/>
  <c r="AK75" i="1"/>
  <c r="AQ75" i="1" s="1"/>
  <c r="K76" i="2"/>
  <c r="Q77" i="2" l="1"/>
  <c r="M77" i="2"/>
  <c r="BF75" i="1"/>
  <c r="U76" i="2"/>
  <c r="D145" i="1"/>
  <c r="D144" i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27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K68" i="2"/>
  <c r="BD67" i="1"/>
  <c r="AZ67" i="1"/>
  <c r="AK67" i="1"/>
  <c r="Q69" i="2" l="1"/>
  <c r="AQ67" i="1"/>
  <c r="U68" i="2"/>
  <c r="BF67" i="1"/>
  <c r="D135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X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X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X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X16" i="3"/>
  <c r="M63" i="2" l="1"/>
  <c r="Q63" i="2"/>
  <c r="BF61" i="1"/>
  <c r="U62" i="2"/>
  <c r="S61" i="2"/>
  <c r="X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X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X13" i="3"/>
  <c r="BD58" i="1"/>
  <c r="AZ58" i="1"/>
  <c r="AK58" i="1"/>
  <c r="AQ58" i="1" s="1"/>
  <c r="M60" i="2" l="1"/>
  <c r="Q60" i="2"/>
  <c r="U59" i="2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l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70" i="3" s="1"/>
  <c r="T71" i="3" s="1"/>
  <c r="T72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Q58" i="2" l="1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S55" i="2"/>
  <c r="L52" i="7"/>
  <c r="K55" i="2"/>
  <c r="Q56" i="2" s="1"/>
  <c r="BD54" i="1"/>
  <c r="AZ54" i="1"/>
  <c r="AK54" i="1"/>
  <c r="AQ54" i="1" s="1"/>
  <c r="U55" i="2" l="1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1" i="1"/>
  <c r="B16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M99" i="1" l="1"/>
  <c r="AW99" i="1"/>
  <c r="BQ70" i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Z22" i="3"/>
  <c r="Z21" i="3"/>
  <c r="BO99" i="1" l="1"/>
  <c r="BQ98" i="1"/>
  <c r="Z76" i="1"/>
  <c r="AD75" i="1"/>
  <c r="H71" i="1"/>
  <c r="J71" i="1"/>
  <c r="N70" i="1"/>
  <c r="AU70" i="1"/>
  <c r="AB70" i="1"/>
  <c r="BQ99" i="1" l="1"/>
  <c r="Z77" i="1"/>
  <c r="AD76" i="1"/>
  <c r="AU71" i="1"/>
  <c r="H72" i="1"/>
  <c r="AB71" i="1"/>
  <c r="N71" i="1"/>
  <c r="J72" i="1"/>
  <c r="Z24" i="3"/>
  <c r="Z23" i="3"/>
  <c r="AD77" i="1" l="1"/>
  <c r="Z78" i="1"/>
  <c r="Z79" i="1" s="1"/>
  <c r="D139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AD98" i="1"/>
  <c r="H86" i="1"/>
  <c r="J86" i="1"/>
  <c r="AU85" i="1"/>
  <c r="N85" i="1"/>
  <c r="AB85" i="1"/>
  <c r="Z39" i="3"/>
  <c r="Z38" i="3"/>
  <c r="Z37" i="3"/>
  <c r="AD99" i="1" l="1"/>
  <c r="J87" i="1"/>
  <c r="H87" i="1"/>
  <c r="AU86" i="1"/>
  <c r="N86" i="1"/>
  <c r="AB86" i="1"/>
  <c r="AD49" i="2" l="1"/>
  <c r="AD51" i="2" s="1"/>
  <c r="AD53" i="2" s="1"/>
  <c r="AD55" i="2" s="1"/>
  <c r="AD57" i="2" s="1"/>
  <c r="AJ21" i="2"/>
  <c r="I21" i="3"/>
  <c r="AU87" i="1"/>
  <c r="J88" i="1"/>
  <c r="H88" i="1"/>
  <c r="N87" i="1"/>
  <c r="AB87" i="1"/>
  <c r="I35" i="3" l="1"/>
  <c r="I23" i="3"/>
  <c r="I25" i="3" s="1"/>
  <c r="I27" i="3" s="1"/>
  <c r="AU88" i="1"/>
  <c r="J89" i="1"/>
  <c r="H89" i="1"/>
  <c r="N88" i="1"/>
  <c r="AB88" i="1"/>
  <c r="Z45" i="3"/>
  <c r="Z43" i="3"/>
  <c r="Z44" i="3"/>
  <c r="Z41" i="3"/>
  <c r="Z42" i="3"/>
  <c r="Z40" i="3"/>
  <c r="N27" i="3" l="1"/>
  <c r="N28" i="3" s="1"/>
  <c r="I34" i="3"/>
  <c r="J90" i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J96" i="1" l="1"/>
  <c r="H96" i="1"/>
  <c r="N95" i="1"/>
  <c r="AU95" i="1"/>
  <c r="AB95" i="1"/>
  <c r="Z48" i="3"/>
  <c r="Z49" i="3"/>
  <c r="Z47" i="3"/>
  <c r="AU96" i="1" l="1"/>
  <c r="H97" i="1"/>
  <c r="J97" i="1"/>
  <c r="N96" i="1"/>
  <c r="AB96" i="1"/>
  <c r="N97" i="1" l="1"/>
  <c r="H98" i="1"/>
  <c r="J98" i="1"/>
  <c r="AU97" i="1"/>
  <c r="AB97" i="1"/>
  <c r="J99" i="1" l="1"/>
  <c r="T14" i="7" s="1"/>
  <c r="H99" i="1"/>
  <c r="N98" i="1"/>
  <c r="AU98" i="1"/>
  <c r="AB98" i="1"/>
  <c r="Z53" i="3"/>
  <c r="Z51" i="3"/>
  <c r="Z52" i="3"/>
  <c r="Z50" i="3"/>
  <c r="N99" i="1" l="1"/>
  <c r="AU99" i="1"/>
  <c r="AB99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/>
  <c r="I32" i="3"/>
  <c r="I36" i="3" l="1"/>
  <c r="V59" i="3" s="1"/>
  <c r="Z59" i="3" s="1"/>
  <c r="L35" i="3"/>
  <c r="L34" i="3"/>
  <c r="I28" i="3"/>
  <c r="L32" i="3"/>
  <c r="Z57" i="3" l="1"/>
  <c r="Z58" i="3"/>
  <c r="Z55" i="3"/>
  <c r="Z56" i="3"/>
  <c r="Z54" i="3"/>
  <c r="L36" i="3"/>
  <c r="X59" i="3" s="1"/>
  <c r="X12" i="3" l="1"/>
</calcChain>
</file>

<file path=xl/sharedStrings.xml><?xml version="1.0" encoding="utf-8"?>
<sst xmlns="http://schemas.openxmlformats.org/spreadsheetml/2006/main" count="243" uniqueCount="136">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</sst>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166" fontId="0" fillId="8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Table'!$AF$26:$AF$99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Table'!$P$26:$P$103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Table'!$BL$39:$BL$103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115</xdr:row>
      <xdr:rowOff>0</xdr:rowOff>
    </xdr:from>
    <xdr:to>
      <xdr:col>53</xdr:col>
      <xdr:colOff>160020</xdr:colOff>
      <xdr:row>115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116</xdr:row>
      <xdr:rowOff>0</xdr:rowOff>
    </xdr:from>
    <xdr:to>
      <xdr:col>53</xdr:col>
      <xdr:colOff>160020</xdr:colOff>
      <xdr:row>116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125</xdr:row>
      <xdr:rowOff>99060</xdr:rowOff>
    </xdr:from>
    <xdr:to>
      <xdr:col>21</xdr:col>
      <xdr:colOff>274320</xdr:colOff>
      <xdr:row>126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125</xdr:row>
      <xdr:rowOff>129540</xdr:rowOff>
    </xdr:from>
    <xdr:to>
      <xdr:col>22</xdr:col>
      <xdr:colOff>38100</xdr:colOff>
      <xdr:row>126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266700</xdr:colOff>
      <xdr:row>7</xdr:row>
      <xdr:rowOff>30480</xdr:rowOff>
    </xdr:from>
    <xdr:to>
      <xdr:col>88</xdr:col>
      <xdr:colOff>167640</xdr:colOff>
      <xdr:row>25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297180</xdr:colOff>
      <xdr:row>10</xdr:row>
      <xdr:rowOff>76200</xdr:rowOff>
    </xdr:from>
    <xdr:to>
      <xdr:col>90</xdr:col>
      <xdr:colOff>510540</xdr:colOff>
      <xdr:row>28</xdr:row>
      <xdr:rowOff>22860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198120</xdr:colOff>
      <xdr:row>10</xdr:row>
      <xdr:rowOff>38100</xdr:rowOff>
    </xdr:from>
    <xdr:to>
      <xdr:col>89</xdr:col>
      <xdr:colOff>76200</xdr:colOff>
      <xdr:row>28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0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27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52</xdr:row>
      <xdr:rowOff>0</xdr:rowOff>
    </xdr:from>
    <xdr:to>
      <xdr:col>27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53</xdr:row>
      <xdr:rowOff>0</xdr:rowOff>
    </xdr:from>
    <xdr:to>
      <xdr:col>27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152400</xdr:colOff>
      <xdr:row>27</xdr:row>
      <xdr:rowOff>175260</xdr:rowOff>
    </xdr:from>
    <xdr:to>
      <xdr:col>35</xdr:col>
      <xdr:colOff>266700</xdr:colOff>
      <xdr:row>28</xdr:row>
      <xdr:rowOff>121920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4775180" y="537210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54</xdr:row>
      <xdr:rowOff>0</xdr:rowOff>
    </xdr:from>
    <xdr:to>
      <xdr:col>27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55</xdr:row>
      <xdr:rowOff>0</xdr:rowOff>
    </xdr:from>
    <xdr:to>
      <xdr:col>27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56</xdr:row>
      <xdr:rowOff>0</xdr:rowOff>
    </xdr:from>
    <xdr:to>
      <xdr:col>27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45720</xdr:rowOff>
    </xdr:from>
    <xdr:to>
      <xdr:col>12</xdr:col>
      <xdr:colOff>152400</xdr:colOff>
      <xdr:row>27</xdr:row>
      <xdr:rowOff>175260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86300" y="52425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57</xdr:row>
      <xdr:rowOff>0</xdr:rowOff>
    </xdr:from>
    <xdr:to>
      <xdr:col>27</xdr:col>
      <xdr:colOff>83820</xdr:colOff>
      <xdr:row>57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9D6823BC-F903-4CF4-82E8-AFCFCB296652}"/>
            </a:ext>
          </a:extLst>
        </xdr:cNvPr>
        <xdr:cNvSpPr/>
      </xdr:nvSpPr>
      <xdr:spPr>
        <a:xfrm>
          <a:off x="10668000" y="1085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58</xdr:row>
      <xdr:rowOff>0</xdr:rowOff>
    </xdr:from>
    <xdr:to>
      <xdr:col>27</xdr:col>
      <xdr:colOff>83820</xdr:colOff>
      <xdr:row>58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6184C3FE-DF90-4C60-A325-D5FD2F82E39B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1"/>
  <sheetViews>
    <sheetView tabSelected="1" zoomScaleNormal="100" workbookViewId="0">
      <selection activeCell="BB106" sqref="BB10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5" t="s">
        <v>5</v>
      </c>
      <c r="C1" s="485"/>
      <c r="D1" s="485"/>
    </row>
    <row r="2" spans="2:89" ht="15.6" x14ac:dyDescent="0.3">
      <c r="B2" s="485" t="s">
        <v>6</v>
      </c>
      <c r="C2" s="485"/>
      <c r="D2" s="485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0" t="s">
        <v>13</v>
      </c>
      <c r="C3" s="49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6" t="s">
        <v>11</v>
      </c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11"/>
      <c r="AD4" s="327"/>
      <c r="AE4" s="449"/>
      <c r="AF4" s="449"/>
      <c r="AG4" s="449"/>
      <c r="AH4" s="449"/>
      <c r="AI4" s="12"/>
      <c r="AK4" s="501" t="s">
        <v>14</v>
      </c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3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491" t="s">
        <v>12</v>
      </c>
      <c r="G6" s="491"/>
      <c r="H6" s="491"/>
      <c r="I6" s="491"/>
      <c r="J6" s="491"/>
      <c r="K6" s="491"/>
      <c r="L6" s="491"/>
      <c r="M6" s="337"/>
      <c r="N6" s="337"/>
      <c r="O6" s="338"/>
      <c r="P6" s="497" t="s">
        <v>125</v>
      </c>
      <c r="Q6" s="491"/>
      <c r="R6" s="491"/>
      <c r="S6" s="491"/>
      <c r="T6" s="498"/>
      <c r="U6" s="3"/>
      <c r="V6" s="8" t="s">
        <v>7</v>
      </c>
      <c r="W6" s="30"/>
      <c r="X6" s="492">
        <v>1.2500000000000001E-2</v>
      </c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3"/>
      <c r="AJ6" s="3"/>
      <c r="AK6" s="508" t="s">
        <v>27</v>
      </c>
      <c r="AL6" s="509"/>
      <c r="AM6" s="509"/>
      <c r="AN6" s="509"/>
      <c r="AO6" s="509"/>
      <c r="AP6" s="509"/>
      <c r="AQ6" s="509"/>
      <c r="AR6" s="509"/>
      <c r="AS6" s="509"/>
      <c r="AT6" s="509"/>
      <c r="AU6" s="509"/>
      <c r="AV6" s="509"/>
      <c r="AW6" s="509"/>
      <c r="AX6" s="510"/>
      <c r="AY6" s="3"/>
      <c r="AZ6" s="511" t="s">
        <v>7</v>
      </c>
      <c r="BA6" s="505"/>
      <c r="BB6" s="505"/>
      <c r="BC6" s="97"/>
      <c r="BD6" s="504" t="s">
        <v>26</v>
      </c>
      <c r="BE6" s="504"/>
      <c r="BF6" s="504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505"/>
      <c r="BR6" s="505"/>
      <c r="BS6" s="505"/>
      <c r="BT6" s="506"/>
      <c r="BU6" s="3"/>
    </row>
    <row r="7" spans="2:89" ht="16.2" x14ac:dyDescent="0.3">
      <c r="D7" s="488" t="s">
        <v>20</v>
      </c>
      <c r="E7" s="489"/>
      <c r="F7" s="489"/>
      <c r="G7" s="489"/>
      <c r="H7" s="489"/>
      <c r="I7" s="489"/>
      <c r="J7" s="489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494" t="s">
        <v>35</v>
      </c>
      <c r="W7" s="495"/>
      <c r="X7" s="495"/>
      <c r="Y7" s="495"/>
      <c r="Z7" s="495"/>
      <c r="AA7" s="495"/>
      <c r="AB7" s="495"/>
      <c r="AC7" s="495"/>
      <c r="AD7" s="495"/>
      <c r="AE7" s="495"/>
      <c r="AF7" s="495"/>
      <c r="AG7" s="495"/>
      <c r="AH7" s="495"/>
      <c r="AI7" s="496"/>
      <c r="AJ7" s="3"/>
      <c r="AK7" s="488" t="s">
        <v>77</v>
      </c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V7" s="489"/>
      <c r="AW7" s="489"/>
      <c r="AX7" s="507"/>
      <c r="AZ7" s="488" t="s">
        <v>25</v>
      </c>
      <c r="BA7" s="489"/>
      <c r="BB7" s="489"/>
      <c r="BC7" s="489"/>
      <c r="BD7" s="489"/>
      <c r="BE7" s="489"/>
      <c r="BF7" s="489"/>
      <c r="BG7" s="489"/>
      <c r="BH7" s="489"/>
      <c r="BI7" s="489"/>
      <c r="BJ7" s="489"/>
      <c r="BK7" s="489"/>
      <c r="BL7" s="489"/>
      <c r="BM7" s="489"/>
      <c r="BN7" s="489"/>
      <c r="BO7" s="489"/>
      <c r="BP7" s="489"/>
      <c r="BQ7" s="489"/>
      <c r="BR7" s="489"/>
      <c r="BS7" s="489"/>
      <c r="BT7" s="507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499" t="s">
        <v>1</v>
      </c>
      <c r="BA8" s="500"/>
      <c r="BB8" s="500"/>
      <c r="BC8" s="64"/>
      <c r="BD8" s="500" t="s">
        <v>24</v>
      </c>
      <c r="BE8" s="500"/>
      <c r="BF8" s="500"/>
      <c r="BG8" s="500"/>
      <c r="BH8" s="512"/>
      <c r="BI8" s="513" t="s">
        <v>125</v>
      </c>
      <c r="BJ8" s="514"/>
      <c r="BK8" s="514"/>
      <c r="BL8" s="515"/>
      <c r="BM8" s="499" t="s">
        <v>24</v>
      </c>
      <c r="BN8" s="500"/>
      <c r="BO8" s="500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2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6.0713548411313177E-2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7.2716495107041854E-2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8.2235934249004369E-2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8.2723830095560988E-2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8.9765386370240632E-2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9.0253079279531218E-2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8.8836882235200698E-2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9.860540003186842E-2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9.6479668674698801E-2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9.5144551683815609E-2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0.11725233374954344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0.12088864335077677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0.11831318964813128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0.13416248843888429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0.13486274878652882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0.13636691619148408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0.13700456100239519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0.14075589985921186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0.14718300769042636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0.14794641286197543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0.15291360239551929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0.1599343764124975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0.16119248120535734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0.16591353251103352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0.16686351720742668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0.17453080889053099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0.1851560784495013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0.18695263462585945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0.19800270795479258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0.21439430270146262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0.21558858020316241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0.21733832796275213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0.22251039147508769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0.22427867899288942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0.22741734988717927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0.2275325899266526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0.22992984851977333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0.2333582871504532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0.26093673083010471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0.26544794496626917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0.26520317279521849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0.2696834627572518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0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0.27551948823541905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0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0.27807263940651211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0.27935785083923587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0.28700332095249248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0.29190331225656002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0.32355914138570113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0.32797954498573384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0.34018774509364863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>
        <f>+BJ82/7</f>
        <v>417544.42857142858</v>
      </c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0.35894832472191629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0.36698036164660236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0.37566459401150826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0.37791203343867547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0.37944077284155164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0.3816840225946993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0.38564805829633025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0.39125706965879326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>
        <f>SUM(D87:D93)</f>
        <v>148856</v>
      </c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0.38944566710739958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>
        <f t="shared" ref="BJ93" si="53">SUM(AZ87:AZ93)</f>
        <v>3505401</v>
      </c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0.39771611802418794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0.40141087019844796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 t="shared" ref="P96:P102" si="54">SUM(D90:D96)</f>
        <v>154779</v>
      </c>
      <c r="Q96" s="16"/>
      <c r="R96" s="60">
        <f t="shared" ref="R96:R102" si="55"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 t="shared" ref="AF96:AF102" si="56">SUM(V90:V96)</f>
        <v>5389</v>
      </c>
      <c r="AG96" s="33"/>
      <c r="AH96" s="232">
        <f t="shared" ref="AH96:AH102" si="57"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0.40136794084620125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:BJ102" si="58">SUM(AZ90:AZ96)</f>
        <v>3499254</v>
      </c>
      <c r="BK96" s="67"/>
      <c r="BL96" s="157">
        <f t="shared" ref="BL96:BL102" si="59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481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60">+H96+D97</f>
        <v>2182950</v>
      </c>
      <c r="I97" s="16"/>
      <c r="J97" s="38">
        <f t="shared" ref="J97" si="61">+D97/H96</f>
        <v>9.5836331783697194E-3</v>
      </c>
      <c r="K97" s="16"/>
      <c r="L97" s="16"/>
      <c r="M97" s="16"/>
      <c r="N97" s="16">
        <f t="shared" ref="N97" si="62">+H97/BV97</f>
        <v>24806.25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" si="63">+Z96+V97</f>
        <v>118283</v>
      </c>
      <c r="AA97" s="33"/>
      <c r="AB97" s="46">
        <f t="shared" ref="AB97" si="64">+Z97/H97</f>
        <v>5.4184933232552281E-2</v>
      </c>
      <c r="AC97" s="33"/>
      <c r="AD97" s="33">
        <f t="shared" ref="AD97" si="65">+Z97/BV97</f>
        <v>1344.125</v>
      </c>
      <c r="AE97" s="50"/>
      <c r="AF97" s="33"/>
      <c r="AG97" s="33"/>
      <c r="AH97" s="232"/>
      <c r="AI97" s="50"/>
      <c r="AJ97" s="10"/>
      <c r="AK97" s="23">
        <f t="shared" ref="AK97" si="66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7">+AK97/AO96</f>
        <v>2.5369620751997179E-2</v>
      </c>
      <c r="AR97" s="25"/>
      <c r="AS97" s="25"/>
      <c r="AT97" s="24"/>
      <c r="AU97" s="343">
        <f t="shared" ref="AU97" si="68">+AO97/H97</f>
        <v>0.40764378478664193</v>
      </c>
      <c r="AV97" s="343"/>
      <c r="AW97" s="24">
        <f t="shared" ref="AW97" si="69">+AO97/BV97</f>
        <v>10112.113636363636</v>
      </c>
      <c r="AX97" s="353"/>
      <c r="AY97" s="10"/>
      <c r="AZ97" s="66">
        <f t="shared" ref="AZ97" si="70">+BB97-BB96</f>
        <v>468146</v>
      </c>
      <c r="BA97" s="67"/>
      <c r="BB97" s="67">
        <v>25259077</v>
      </c>
      <c r="BC97" s="67"/>
      <c r="BD97" s="67">
        <f t="shared" ref="BD97" si="71">+D97</f>
        <v>20722</v>
      </c>
      <c r="BE97" s="67"/>
      <c r="BF97" s="157">
        <f t="shared" ref="BF97" si="72">+BD97/AZ97</f>
        <v>4.4263968932768835E-2</v>
      </c>
      <c r="BG97" s="67"/>
      <c r="BH97" s="184"/>
      <c r="BI97" s="67"/>
      <c r="BJ97" s="67">
        <f t="shared" si="58"/>
        <v>3534013</v>
      </c>
      <c r="BK97" s="67"/>
      <c r="BL97" s="157">
        <f t="shared" si="59"/>
        <v>0</v>
      </c>
      <c r="BM97" s="66">
        <f t="shared" ref="BM97" si="73">+BB97/BV97</f>
        <v>287034.96590909088</v>
      </c>
      <c r="BN97" s="67"/>
      <c r="BO97" s="67">
        <f t="shared" ref="BO97" si="74">+BO96+BD97</f>
        <v>1913834</v>
      </c>
      <c r="BP97" s="67"/>
      <c r="BQ97" s="481">
        <f t="shared" ref="BQ97" si="75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76">+H97+D98</f>
        <v>2208244</v>
      </c>
      <c r="I98" s="16"/>
      <c r="J98" s="482">
        <f t="shared" ref="J98" si="77">+D98/H97</f>
        <v>1.1587072539453493E-2</v>
      </c>
      <c r="K98" s="16"/>
      <c r="L98" s="16"/>
      <c r="M98" s="16"/>
      <c r="N98" s="16">
        <f t="shared" ref="N98" si="78">+H98/BV98</f>
        <v>24811.73033707865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ref="Z98" si="79">+Z97+V98</f>
        <v>119129</v>
      </c>
      <c r="AA98" s="33"/>
      <c r="AB98" s="46">
        <f t="shared" ref="AB98" si="80">+Z98/H98</f>
        <v>5.3947389871771417E-2</v>
      </c>
      <c r="AC98" s="33"/>
      <c r="AD98" s="33">
        <f t="shared" ref="AD98" si="81">+Z98/BV98</f>
        <v>1338.5280898876404</v>
      </c>
      <c r="AE98" s="50"/>
      <c r="AF98" s="33"/>
      <c r="AG98" s="33"/>
      <c r="AH98" s="232"/>
      <c r="AI98" s="50"/>
      <c r="AJ98" s="10"/>
      <c r="AK98" s="23">
        <f t="shared" ref="AK98" si="82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83">+AK98/AO97</f>
        <v>1.4805599944261271E-2</v>
      </c>
      <c r="AR98" s="25"/>
      <c r="AS98" s="25"/>
      <c r="AT98" s="24"/>
      <c r="AU98" s="343">
        <f t="shared" ref="AU98" si="84">+AO98/H98</f>
        <v>0.40894076922658912</v>
      </c>
      <c r="AV98" s="343"/>
      <c r="AW98" s="24">
        <f t="shared" ref="AW98" si="85">+AO98/BV98</f>
        <v>10146.528089887641</v>
      </c>
      <c r="AX98" s="353"/>
      <c r="AY98" s="10"/>
      <c r="AZ98" s="66">
        <f t="shared" ref="AZ98" si="86">+BB98-BB97</f>
        <v>470291</v>
      </c>
      <c r="BA98" s="67"/>
      <c r="BB98" s="67">
        <v>25729368</v>
      </c>
      <c r="BC98" s="67"/>
      <c r="BD98" s="67">
        <f t="shared" ref="BD98" si="87">+D98</f>
        <v>25294</v>
      </c>
      <c r="BE98" s="67"/>
      <c r="BF98" s="157">
        <f t="shared" ref="BF98" si="88">+BD98/AZ98</f>
        <v>5.3783721142866864E-2</v>
      </c>
      <c r="BG98" s="67"/>
      <c r="BH98" s="184"/>
      <c r="BI98" s="67"/>
      <c r="BJ98" s="67">
        <f t="shared" si="58"/>
        <v>3588692</v>
      </c>
      <c r="BK98" s="67"/>
      <c r="BL98" s="157">
        <f t="shared" si="59"/>
        <v>0</v>
      </c>
      <c r="BM98" s="66">
        <f t="shared" ref="BM98" si="89">+BB98/BV98</f>
        <v>289094.02247191011</v>
      </c>
      <c r="BN98" s="67"/>
      <c r="BO98" s="67">
        <f t="shared" ref="BO98" si="90">+BO97+BD98</f>
        <v>1939128</v>
      </c>
      <c r="BP98" s="67"/>
      <c r="BQ98" s="481">
        <f t="shared" ref="BQ98" si="91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:H100" si="92">+H98+D99</f>
        <v>2234315</v>
      </c>
      <c r="I99" s="16"/>
      <c r="J99" s="482">
        <f t="shared" ref="J99" si="93">+D99/H98</f>
        <v>1.1806213443804217E-2</v>
      </c>
      <c r="K99" s="16"/>
      <c r="L99" s="16"/>
      <c r="M99" s="16"/>
      <c r="N99" s="16">
        <f t="shared" ref="N99" si="94">+H99/BV99</f>
        <v>24825.722222222223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ref="Z99" si="95">+Z98+V99</f>
        <v>119938</v>
      </c>
      <c r="AA99" s="33"/>
      <c r="AB99" s="46">
        <f t="shared" ref="AB99" si="96">+Z99/H99</f>
        <v>5.3679986931117592E-2</v>
      </c>
      <c r="AC99" s="33"/>
      <c r="AD99" s="33">
        <f t="shared" ref="AD99" si="97">+Z99/BV99</f>
        <v>1332.6444444444444</v>
      </c>
      <c r="AE99" s="50"/>
      <c r="AF99" s="33"/>
      <c r="AG99" s="33"/>
      <c r="AH99" s="232"/>
      <c r="AI99" s="50"/>
      <c r="AJ99" s="10"/>
      <c r="AK99" s="23">
        <f t="shared" ref="AK99" si="98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9">+AK99/AO98</f>
        <v>1.7446605414372107E-2</v>
      </c>
      <c r="AR99" s="25"/>
      <c r="AS99" s="25"/>
      <c r="AT99" s="24"/>
      <c r="AU99" s="343">
        <f t="shared" ref="AU99" si="100">+AO99/H99</f>
        <v>0.41122044116429418</v>
      </c>
      <c r="AV99" s="343"/>
      <c r="AW99" s="24">
        <f t="shared" ref="AW99" si="101">+AO99/BV99</f>
        <v>10208.844444444445</v>
      </c>
      <c r="AX99" s="353"/>
      <c r="AY99" s="10"/>
      <c r="AZ99" s="66">
        <f t="shared" ref="AZ99" si="102">+BB99-BB98</f>
        <v>514443</v>
      </c>
      <c r="BA99" s="67"/>
      <c r="BB99" s="67">
        <v>26243811</v>
      </c>
      <c r="BC99" s="67"/>
      <c r="BD99" s="67">
        <f t="shared" ref="BD99" si="103">+D99</f>
        <v>26071</v>
      </c>
      <c r="BE99" s="67"/>
      <c r="BF99" s="157">
        <f t="shared" ref="BF99" si="104">+BD99/AZ99</f>
        <v>5.0678112055174238E-2</v>
      </c>
      <c r="BG99" s="67"/>
      <c r="BH99" s="184"/>
      <c r="BI99" s="67"/>
      <c r="BJ99" s="67">
        <f t="shared" si="58"/>
        <v>3618053</v>
      </c>
      <c r="BK99" s="67"/>
      <c r="BL99" s="157">
        <f t="shared" si="59"/>
        <v>0</v>
      </c>
      <c r="BM99" s="66">
        <f t="shared" ref="BM99" si="105">+BB99/BV99</f>
        <v>291597.90000000002</v>
      </c>
      <c r="BN99" s="67"/>
      <c r="BO99" s="67">
        <f t="shared" ref="BO99" si="106">+BO98+BD99</f>
        <v>1965199</v>
      </c>
      <c r="BP99" s="67"/>
      <c r="BQ99" s="481">
        <f t="shared" ref="BQ99" si="107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92"/>
        <v>2262239</v>
      </c>
      <c r="I100" s="16"/>
      <c r="J100" s="482">
        <f t="shared" ref="J100" si="108">+D100/H99</f>
        <v>1.2497790150448796E-2</v>
      </c>
      <c r="K100" s="16"/>
      <c r="L100" s="16"/>
      <c r="M100" s="16"/>
      <c r="N100" s="16">
        <f t="shared" ref="N100" si="109">+H100/BV100</f>
        <v>24859.76923076923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ref="Z100" si="110">+Z99+V100</f>
        <v>120685</v>
      </c>
      <c r="AA100" s="33"/>
      <c r="AB100" s="46">
        <f t="shared" ref="AB100" si="111">+Z100/H100</f>
        <v>5.3347590594981342E-2</v>
      </c>
      <c r="AC100" s="33"/>
      <c r="AD100" s="33">
        <f t="shared" ref="AD100" si="112">+Z100/BV100</f>
        <v>1326.2087912087911</v>
      </c>
      <c r="AE100" s="50"/>
      <c r="AF100" s="33"/>
      <c r="AG100" s="33"/>
      <c r="AH100" s="232"/>
      <c r="AI100" s="50"/>
      <c r="AJ100" s="10"/>
      <c r="AK100" s="23">
        <f t="shared" ref="AK100" si="113">+AO100-AO99</f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ref="AQ100" si="114">+AK100/AO99</f>
        <v>1.3276069987244177E-2</v>
      </c>
      <c r="AR100" s="25"/>
      <c r="AS100" s="25"/>
      <c r="AT100" s="24"/>
      <c r="AU100" s="343">
        <f t="shared" ref="AU100" si="115">+AO100/H100</f>
        <v>0.41153653526439954</v>
      </c>
      <c r="AV100" s="343"/>
      <c r="AW100" s="24">
        <f t="shared" ref="AW100" si="116">+AO100/BV100</f>
        <v>10230.703296703297</v>
      </c>
      <c r="AX100" s="353"/>
      <c r="AY100" s="10"/>
      <c r="AZ100" s="66">
        <f t="shared" ref="AZ100" si="117">+BB100-BB99</f>
        <v>479368</v>
      </c>
      <c r="BA100" s="67"/>
      <c r="BB100" s="67">
        <v>26723179</v>
      </c>
      <c r="BC100" s="67"/>
      <c r="BD100" s="67">
        <f t="shared" ref="BD100" si="118">+D100</f>
        <v>27924</v>
      </c>
      <c r="BE100" s="67"/>
      <c r="BF100" s="157">
        <f t="shared" ref="BF100" si="119">+BD100/AZ100</f>
        <v>5.825169806912435E-2</v>
      </c>
      <c r="BG100" s="67"/>
      <c r="BH100" s="184"/>
      <c r="BI100" s="67"/>
      <c r="BJ100" s="67">
        <f t="shared" si="58"/>
        <v>3649709</v>
      </c>
      <c r="BK100" s="67"/>
      <c r="BL100" s="157">
        <f t="shared" si="59"/>
        <v>0</v>
      </c>
      <c r="BM100" s="66">
        <f t="shared" ref="BM100" si="120">+BB100/BV100</f>
        <v>293661.30769230769</v>
      </c>
      <c r="BN100" s="67"/>
      <c r="BO100" s="67">
        <f t="shared" ref="BO100" si="121">+BO99+BD100</f>
        <v>1993123</v>
      </c>
      <c r="BP100" s="67"/>
      <c r="BQ100" s="481">
        <f t="shared" ref="BQ100" si="122">+BO100/BB100</f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ref="H101" si="123">+H100+D101</f>
        <v>2295778</v>
      </c>
      <c r="I101" s="16"/>
      <c r="J101" s="482">
        <f t="shared" ref="J101" si="124">+D101/H100</f>
        <v>1.4825577668849312E-2</v>
      </c>
      <c r="K101" s="16"/>
      <c r="L101" s="16"/>
      <c r="M101" s="16"/>
      <c r="N101" s="16">
        <f t="shared" ref="N101" si="125">+H101/BV101</f>
        <v>24954.108695652172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ref="Z101" si="126">+Z100+V101</f>
        <v>121404</v>
      </c>
      <c r="AA101" s="33"/>
      <c r="AB101" s="46">
        <f t="shared" ref="AB101" si="127">+Z101/H101</f>
        <v>5.2881419719154027E-2</v>
      </c>
      <c r="AC101" s="33"/>
      <c r="AD101" s="33">
        <f t="shared" ref="AD101" si="128">+Z101/BV101</f>
        <v>1319.608695652174</v>
      </c>
      <c r="AE101" s="50"/>
      <c r="AF101" s="33"/>
      <c r="AG101" s="33"/>
      <c r="AH101" s="232"/>
      <c r="AI101" s="50"/>
      <c r="AJ101" s="10"/>
      <c r="AK101" s="23">
        <f t="shared" ref="AK101" si="129">+AO101-AO100</f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ref="AQ101" si="130">+AK101/AO100</f>
        <v>2.6924985553075528E-2</v>
      </c>
      <c r="AR101" s="25"/>
      <c r="AS101" s="25"/>
      <c r="AT101" s="24"/>
      <c r="AU101" s="343">
        <f t="shared" ref="AU101" si="131">+AO101/H101</f>
        <v>0.41644314040817537</v>
      </c>
      <c r="AV101" s="343"/>
      <c r="AW101" s="24">
        <f t="shared" ref="AW101" si="132">+AO101/BV101</f>
        <v>10391.967391304348</v>
      </c>
      <c r="AX101" s="353"/>
      <c r="AY101" s="10"/>
      <c r="AZ101" s="66">
        <f t="shared" ref="AZ101" si="133">+BB101-BB100</f>
        <v>614206</v>
      </c>
      <c r="BA101" s="67"/>
      <c r="BB101" s="67">
        <v>27337385</v>
      </c>
      <c r="BC101" s="67"/>
      <c r="BD101" s="67">
        <f t="shared" ref="BD101" si="134">+D101</f>
        <v>33539</v>
      </c>
      <c r="BE101" s="67"/>
      <c r="BF101" s="157">
        <f t="shared" ref="BF101" si="135">+BD101/AZ101</f>
        <v>5.460545810363298E-2</v>
      </c>
      <c r="BG101" s="67"/>
      <c r="BH101" s="184"/>
      <c r="BI101" s="67"/>
      <c r="BJ101" s="67">
        <f t="shared" si="58"/>
        <v>3545194</v>
      </c>
      <c r="BK101" s="67"/>
      <c r="BL101" s="157">
        <f t="shared" si="59"/>
        <v>0</v>
      </c>
      <c r="BM101" s="66">
        <f t="shared" ref="BM101" si="136">+BB101/BV101</f>
        <v>297145.48913043475</v>
      </c>
      <c r="BN101" s="67"/>
      <c r="BO101" s="67">
        <f t="shared" ref="BO101" si="137">+BO100+BD101</f>
        <v>2026662</v>
      </c>
      <c r="BP101" s="67"/>
      <c r="BQ101" s="481">
        <f t="shared" ref="BQ101" si="138">+BO101/BB101</f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84" x14ac:dyDescent="0.3">
      <c r="B102" s="478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ref="H102" si="139">+H101+D102</f>
        <v>2329116</v>
      </c>
      <c r="I102" s="16"/>
      <c r="J102" s="482">
        <f t="shared" ref="J102" si="140">+D102/H101</f>
        <v>1.4521438919616792E-2</v>
      </c>
      <c r="K102" s="16"/>
      <c r="L102" s="16"/>
      <c r="M102" s="16"/>
      <c r="N102" s="16">
        <f t="shared" ref="N102" si="141">+H102/BV102</f>
        <v>25044.258064516129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ref="Z102" si="142">+Z101+V102</f>
        <v>121977</v>
      </c>
      <c r="AA102" s="33"/>
      <c r="AB102" s="46">
        <f t="shared" ref="AB102" si="143">+Z102/H102</f>
        <v>5.2370513104542667E-2</v>
      </c>
      <c r="AC102" s="33"/>
      <c r="AD102" s="33">
        <f t="shared" ref="AD102" si="144">+Z102/BV102</f>
        <v>1311.5806451612902</v>
      </c>
      <c r="AE102" s="50"/>
      <c r="AF102" s="33"/>
      <c r="AG102" s="33"/>
      <c r="AH102" s="232"/>
      <c r="AI102" s="50"/>
      <c r="AJ102" s="10"/>
      <c r="AK102" s="23">
        <f t="shared" ref="AK102" si="145">+AO102-AO101</f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ref="AQ102" si="146">+AK102/AO101</f>
        <v>1.7655777194133009E-2</v>
      </c>
      <c r="AR102" s="25"/>
      <c r="AS102" s="25"/>
      <c r="AT102" s="24"/>
      <c r="AU102" s="343">
        <f t="shared" ref="AU102" si="147">+AO102/H102</f>
        <v>0.41772973093654414</v>
      </c>
      <c r="AV102" s="343"/>
      <c r="AW102" s="24">
        <f t="shared" ref="AW102" si="148">+AO102/BV102</f>
        <v>10461.731182795698</v>
      </c>
      <c r="AX102" s="353"/>
      <c r="AY102" s="10"/>
      <c r="AZ102" s="66">
        <f t="shared" ref="AZ102" si="149">+BB102-BB101</f>
        <v>638478</v>
      </c>
      <c r="BA102" s="67"/>
      <c r="BB102" s="67">
        <v>27975863</v>
      </c>
      <c r="BC102" s="67"/>
      <c r="BD102" s="67">
        <f t="shared" ref="BD102" si="150">+D102</f>
        <v>33338</v>
      </c>
      <c r="BE102" s="67"/>
      <c r="BF102" s="157">
        <f t="shared" ref="BF102" si="151">+BD102/AZ102</f>
        <v>5.2214798317248207E-2</v>
      </c>
      <c r="BG102" s="67"/>
      <c r="BH102" s="184"/>
      <c r="BI102" s="67"/>
      <c r="BJ102" s="67">
        <f t="shared" si="58"/>
        <v>3682692</v>
      </c>
      <c r="BK102" s="67"/>
      <c r="BL102" s="157">
        <f t="shared" si="59"/>
        <v>0</v>
      </c>
      <c r="BM102" s="66">
        <f t="shared" ref="BM102" si="152">+BB102/BV102</f>
        <v>300815.73118279572</v>
      </c>
      <c r="BN102" s="67"/>
      <c r="BO102" s="67">
        <f t="shared" ref="BO102" si="153">+BO101+BD102</f>
        <v>2060000</v>
      </c>
      <c r="BP102" s="67"/>
      <c r="BQ102" s="481">
        <f t="shared" ref="BQ102" si="154">+BO102/BB102</f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84" x14ac:dyDescent="0.3">
      <c r="B103" s="392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ref="H103" si="155">+H102+D103</f>
        <v>2355195</v>
      </c>
      <c r="I103" s="16"/>
      <c r="J103" s="482">
        <f t="shared" ref="J103" si="156">+D103/H102</f>
        <v>1.119695197662976E-2</v>
      </c>
      <c r="K103" s="16"/>
      <c r="L103" s="16"/>
      <c r="M103" s="16"/>
      <c r="N103" s="16">
        <f t="shared" ref="N103" si="157">+H103/BV103</f>
        <v>25055.265957446809</v>
      </c>
      <c r="O103" s="41"/>
      <c r="P103" s="17">
        <f t="shared" ref="P103" si="158">SUM(D97:D103)</f>
        <v>192967</v>
      </c>
      <c r="Q103" s="16"/>
      <c r="R103" s="60">
        <f t="shared" ref="R103" si="159">+(P103-P96)/P96</f>
        <v>0.24672597703822871</v>
      </c>
      <c r="S103" s="16"/>
      <c r="T103" s="41"/>
      <c r="U103" s="393"/>
      <c r="V103" s="34">
        <v>267</v>
      </c>
      <c r="W103" s="33"/>
      <c r="X103" s="33"/>
      <c r="Y103" s="33"/>
      <c r="Z103" s="33">
        <f t="shared" ref="Z103" si="160">+Z102+V103</f>
        <v>122244</v>
      </c>
      <c r="AA103" s="33"/>
      <c r="AB103" s="46">
        <f t="shared" ref="AB103" si="161">+Z103/H103</f>
        <v>5.1903982472788879E-2</v>
      </c>
      <c r="AC103" s="33"/>
      <c r="AD103" s="33">
        <f t="shared" ref="AD103" si="162">+Z103/BV103</f>
        <v>1300.4680851063829</v>
      </c>
      <c r="AE103" s="50"/>
      <c r="AF103" s="33">
        <f t="shared" ref="AF103" si="163">SUM(V97:V103)</f>
        <v>4386</v>
      </c>
      <c r="AG103" s="33"/>
      <c r="AH103" s="232">
        <f t="shared" ref="AH103" si="164">+(AF103-AF96)/AF96</f>
        <v>-0.18611987381703471</v>
      </c>
      <c r="AI103" s="50"/>
      <c r="AJ103" s="393"/>
      <c r="AK103" s="23">
        <f t="shared" ref="AK103" si="165">+AO103-AO102</f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ref="AQ103" si="166">+AK103/AO102</f>
        <v>7.620194852514181E-3</v>
      </c>
      <c r="AR103" s="25"/>
      <c r="AS103" s="25"/>
      <c r="AT103" s="24"/>
      <c r="AU103" s="343">
        <f t="shared" ref="AU103" si="167">+AO103/H103</f>
        <v>0.41625215746466854</v>
      </c>
      <c r="AV103" s="343"/>
      <c r="AW103" s="24">
        <f t="shared" ref="AW103" si="168">+AO103/BV103</f>
        <v>10429.308510638299</v>
      </c>
      <c r="AX103" s="353"/>
      <c r="AY103" s="393"/>
      <c r="AZ103" s="66">
        <f t="shared" ref="AZ103" si="169">+BB103-BB102</f>
        <v>516127</v>
      </c>
      <c r="BA103" s="67"/>
      <c r="BB103" s="67">
        <v>28491990</v>
      </c>
      <c r="BC103" s="67"/>
      <c r="BD103" s="67">
        <f t="shared" ref="BD103" si="170">+D103</f>
        <v>26079</v>
      </c>
      <c r="BE103" s="67"/>
      <c r="BF103" s="157">
        <f t="shared" ref="BF103" si="171">+BD103/AZ103</f>
        <v>5.0528261455029477E-2</v>
      </c>
      <c r="BG103" s="67"/>
      <c r="BH103" s="184"/>
      <c r="BI103" s="67"/>
      <c r="BJ103" s="67">
        <f t="shared" ref="BJ103" si="172">SUM(AZ97:AZ103)</f>
        <v>3701059</v>
      </c>
      <c r="BK103" s="67"/>
      <c r="BL103" s="157">
        <f t="shared" ref="BL103" si="173">+P103/BJ103</f>
        <v>5.2138320410455491E-2</v>
      </c>
      <c r="BM103" s="66">
        <f t="shared" ref="BM103" si="174">+BB103/BV103</f>
        <v>303106.27659574465</v>
      </c>
      <c r="BN103" s="67"/>
      <c r="BO103" s="67">
        <f t="shared" ref="BO103" si="175">+BO102+BD103</f>
        <v>2086079</v>
      </c>
      <c r="BP103" s="67"/>
      <c r="BQ103" s="481">
        <f t="shared" ref="BQ103" si="176">+BO103/BB103</f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84" x14ac:dyDescent="0.3">
      <c r="B104" s="172">
        <f t="shared" si="51"/>
        <v>44004</v>
      </c>
      <c r="C104" s="61"/>
      <c r="D104" s="17">
        <v>31496</v>
      </c>
      <c r="E104" s="16"/>
      <c r="F104" s="16"/>
      <c r="G104" s="16"/>
      <c r="H104" s="16">
        <f t="shared" ref="H104" si="177">+H103+D104</f>
        <v>2386691</v>
      </c>
      <c r="I104" s="16"/>
      <c r="J104" s="482">
        <f t="shared" ref="J104" si="178">+D104/H103</f>
        <v>1.3372990346871491E-2</v>
      </c>
      <c r="K104" s="16"/>
      <c r="L104" s="16"/>
      <c r="M104" s="16"/>
      <c r="N104" s="16">
        <f t="shared" ref="N104" si="179">+H104/BV104</f>
        <v>25123.063157894736</v>
      </c>
      <c r="O104" s="41"/>
      <c r="P104" s="17">
        <f t="shared" ref="P104" si="180">SUM(D98:D104)</f>
        <v>203741</v>
      </c>
      <c r="Q104" s="16"/>
      <c r="R104" s="60" t="e">
        <f t="shared" ref="R104" si="181">+(P104-P97)/P97</f>
        <v>#DIV/0!</v>
      </c>
      <c r="S104" s="16"/>
      <c r="T104" s="41"/>
      <c r="U104" s="10"/>
      <c r="V104" s="34">
        <v>363</v>
      </c>
      <c r="W104" s="33"/>
      <c r="X104" s="33"/>
      <c r="Y104" s="33"/>
      <c r="Z104" s="33">
        <f t="shared" ref="Z104" si="182">+Z103+V104</f>
        <v>122607</v>
      </c>
      <c r="AA104" s="33"/>
      <c r="AB104" s="46">
        <f t="shared" ref="AB104" si="183">+Z104/H104</f>
        <v>5.1371124288816607E-2</v>
      </c>
      <c r="AC104" s="33"/>
      <c r="AD104" s="33">
        <f t="shared" ref="AD104" si="184">+Z104/BV104</f>
        <v>1290.5999999999999</v>
      </c>
      <c r="AE104" s="50"/>
      <c r="AF104" s="33">
        <f t="shared" ref="AF104" si="185">SUM(V98:V104)</f>
        <v>4324</v>
      </c>
      <c r="AG104" s="33"/>
      <c r="AH104" s="232" t="e">
        <f t="shared" ref="AH104" si="186">+(AF104-AF97)/AF97</f>
        <v>#DIV/0!</v>
      </c>
      <c r="AI104" s="50"/>
      <c r="AJ104" s="10"/>
      <c r="AK104" s="23">
        <f t="shared" ref="AK104" si="187">+AO104-AO103</f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ref="AQ104" si="188">+AK104/AO103</f>
        <v>2.3026352698767284E-2</v>
      </c>
      <c r="AR104" s="25"/>
      <c r="AS104" s="25"/>
      <c r="AT104" s="24"/>
      <c r="AU104" s="343">
        <f t="shared" ref="AU104" si="189">+AO104/H104</f>
        <v>0.42021736370564938</v>
      </c>
      <c r="AV104" s="343"/>
      <c r="AW104" s="24">
        <f t="shared" ref="AW104" si="190">+AO104/BV104</f>
        <v>10557.147368421052</v>
      </c>
      <c r="AX104" s="353"/>
      <c r="AY104" s="10"/>
      <c r="AZ104" s="66">
        <f t="shared" ref="AZ104" si="191">+BB104-BB103</f>
        <v>521192</v>
      </c>
      <c r="BA104" s="67"/>
      <c r="BB104" s="67">
        <v>29013182</v>
      </c>
      <c r="BC104" s="67"/>
      <c r="BD104" s="67">
        <f t="shared" ref="BD104" si="192">+D104</f>
        <v>31496</v>
      </c>
      <c r="BE104" s="67"/>
      <c r="BF104" s="157">
        <f t="shared" ref="BF104" si="193">+BD104/AZ104</f>
        <v>6.0430704999309276E-2</v>
      </c>
      <c r="BG104" s="67"/>
      <c r="BH104" s="184"/>
      <c r="BI104" s="67"/>
      <c r="BJ104" s="67">
        <f t="shared" ref="BJ104" si="194">SUM(AZ98:AZ104)</f>
        <v>3754105</v>
      </c>
      <c r="BK104" s="67"/>
      <c r="BL104" s="157">
        <f t="shared" ref="BL104" si="195">+P104/BJ104</f>
        <v>5.4271524104946449E-2</v>
      </c>
      <c r="BM104" s="66">
        <f t="shared" ref="BM104" si="196">+BB104/BV104</f>
        <v>305401.91578947369</v>
      </c>
      <c r="BN104" s="67"/>
      <c r="BO104" s="67">
        <f t="shared" ref="BO104" si="197">+BO103+BD104</f>
        <v>2117575</v>
      </c>
      <c r="BP104" s="67"/>
      <c r="BQ104" s="481">
        <f t="shared" ref="BQ104" si="198">+BO104/BB104</f>
        <v>7.2986651377983977E-2</v>
      </c>
      <c r="BR104" s="67"/>
      <c r="BS104" s="86"/>
      <c r="BT104" s="184"/>
      <c r="BU104" s="1"/>
      <c r="BV104">
        <f t="shared" si="52"/>
        <v>95</v>
      </c>
    </row>
    <row r="105" spans="2:84" x14ac:dyDescent="0.3">
      <c r="B105" s="172">
        <f t="shared" si="51"/>
        <v>44005</v>
      </c>
      <c r="C105" s="61"/>
      <c r="D105" s="17">
        <v>36015</v>
      </c>
      <c r="E105" s="16"/>
      <c r="F105" s="16"/>
      <c r="G105" s="16"/>
      <c r="H105" s="16">
        <f t="shared" ref="H105" si="199">+H104+D105</f>
        <v>2422706</v>
      </c>
      <c r="I105" s="16"/>
      <c r="J105" s="482">
        <f t="shared" ref="J105" si="200">+D105/H104</f>
        <v>1.5089929949038228E-2</v>
      </c>
      <c r="K105" s="16"/>
      <c r="L105" s="16"/>
      <c r="M105" s="16"/>
      <c r="N105" s="16">
        <f t="shared" ref="N105" si="201">+H105/BV105</f>
        <v>25236.520833333332</v>
      </c>
      <c r="O105" s="41"/>
      <c r="P105" s="17">
        <f t="shared" ref="P105" si="202">SUM(D99:D105)</f>
        <v>214462</v>
      </c>
      <c r="Q105" s="16"/>
      <c r="R105" s="60" t="e">
        <f t="shared" ref="R105" si="203">+(P105-P98)/P98</f>
        <v>#DIV/0!</v>
      </c>
      <c r="S105" s="16"/>
      <c r="T105" s="41"/>
      <c r="U105" s="10"/>
      <c r="V105" s="34">
        <v>863</v>
      </c>
      <c r="W105" s="33"/>
      <c r="X105" s="33"/>
      <c r="Y105" s="33"/>
      <c r="Z105" s="33">
        <f t="shared" ref="Z105" si="204">+Z104+V105</f>
        <v>123470</v>
      </c>
      <c r="AA105" s="33"/>
      <c r="AB105" s="46">
        <f t="shared" ref="AB105" si="205">+Z105/H105</f>
        <v>5.0963674502808018E-2</v>
      </c>
      <c r="AC105" s="33"/>
      <c r="AD105" s="33">
        <f t="shared" ref="AD105" si="206">+Z105/BV105</f>
        <v>1286.1458333333333</v>
      </c>
      <c r="AE105" s="50"/>
      <c r="AF105" s="33">
        <f t="shared" ref="AF105" si="207">SUM(V99:V105)</f>
        <v>4341</v>
      </c>
      <c r="AG105" s="33"/>
      <c r="AH105" s="232" t="e">
        <f t="shared" ref="AH105" si="208">+(AF105-AF98)/AF98</f>
        <v>#DIV/0!</v>
      </c>
      <c r="AI105" s="50"/>
      <c r="AJ105" s="10"/>
      <c r="AK105" s="23">
        <f t="shared" ref="AK105" si="209">+AO105-AO104</f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ref="AQ105" si="210">+AK105/AO104</f>
        <v>1.7401032376170196E-2</v>
      </c>
      <c r="AR105" s="25"/>
      <c r="AS105" s="25"/>
      <c r="AT105" s="24"/>
      <c r="AU105" s="343">
        <f t="shared" ref="AU105" si="211">+AO105/H105</f>
        <v>0.42117409211022716</v>
      </c>
      <c r="AV105" s="343"/>
      <c r="AW105" s="24">
        <f t="shared" ref="AW105" si="212">+AO105/BV105</f>
        <v>10628.96875</v>
      </c>
      <c r="AX105" s="353"/>
      <c r="AY105" s="10"/>
      <c r="AZ105" s="66">
        <f t="shared" ref="AZ105" si="213">+BB105-BB104</f>
        <v>539508</v>
      </c>
      <c r="BA105" s="67"/>
      <c r="BB105" s="67">
        <v>29552690</v>
      </c>
      <c r="BC105" s="67"/>
      <c r="BD105" s="67">
        <f t="shared" ref="BD105" si="214">+D105</f>
        <v>36015</v>
      </c>
      <c r="BE105" s="67"/>
      <c r="BF105" s="157">
        <f t="shared" ref="BF105" si="215">+BD105/AZ105</f>
        <v>6.6755265908939251E-2</v>
      </c>
      <c r="BG105" s="67"/>
      <c r="BH105" s="184"/>
      <c r="BI105" s="67"/>
      <c r="BJ105" s="67">
        <f t="shared" ref="BJ105" si="216">SUM(AZ99:AZ105)</f>
        <v>3823322</v>
      </c>
      <c r="BK105" s="67"/>
      <c r="BL105" s="157">
        <f t="shared" ref="BL105" si="217">+P105/BJ105</f>
        <v>5.6093104373631096E-2</v>
      </c>
      <c r="BM105" s="66">
        <f t="shared" ref="BM105" si="218">+BB105/BV105</f>
        <v>307840.52083333331</v>
      </c>
      <c r="BN105" s="67"/>
      <c r="BO105" s="67">
        <f t="shared" ref="BO105" si="219">+BO104+BD105</f>
        <v>2153590</v>
      </c>
      <c r="BP105" s="67"/>
      <c r="BQ105" s="481">
        <f t="shared" ref="BQ105" si="220">+BO105/BB105</f>
        <v>7.2872892450737983E-2</v>
      </c>
      <c r="BR105" s="67"/>
      <c r="BS105" s="86"/>
      <c r="BT105" s="184"/>
      <c r="BU105" s="1"/>
      <c r="BV105">
        <f t="shared" si="52"/>
        <v>96</v>
      </c>
    </row>
    <row r="106" spans="2:84" x14ac:dyDescent="0.3">
      <c r="B106" s="172">
        <f t="shared" si="51"/>
        <v>44006</v>
      </c>
      <c r="C106" s="61"/>
      <c r="D106" s="17"/>
      <c r="E106" s="16"/>
      <c r="F106" s="16"/>
      <c r="G106" s="16"/>
      <c r="H106" s="16"/>
      <c r="I106" s="16"/>
      <c r="J106" s="482"/>
      <c r="K106" s="16"/>
      <c r="L106" s="16"/>
      <c r="M106" s="16"/>
      <c r="N106" s="16"/>
      <c r="O106" s="41"/>
      <c r="P106" s="17"/>
      <c r="Q106" s="16"/>
      <c r="R106" s="60"/>
      <c r="S106" s="16"/>
      <c r="T106" s="41"/>
      <c r="U106" s="10"/>
      <c r="V106" s="34"/>
      <c r="W106" s="33"/>
      <c r="X106" s="33"/>
      <c r="Y106" s="33"/>
      <c r="Z106" s="33"/>
      <c r="AA106" s="33"/>
      <c r="AB106" s="46"/>
      <c r="AC106" s="33"/>
      <c r="AD106" s="33"/>
      <c r="AE106" s="50"/>
      <c r="AF106" s="33"/>
      <c r="AG106" s="33"/>
      <c r="AH106" s="232"/>
      <c r="AI106" s="50"/>
      <c r="AJ106" s="10"/>
      <c r="AK106" s="23"/>
      <c r="AL106" s="24"/>
      <c r="AM106" s="24"/>
      <c r="AN106" s="24"/>
      <c r="AO106" s="24"/>
      <c r="AP106" s="24"/>
      <c r="AQ106" s="25"/>
      <c r="AR106" s="25"/>
      <c r="AS106" s="25"/>
      <c r="AT106" s="24"/>
      <c r="AU106" s="343"/>
      <c r="AV106" s="343"/>
      <c r="AW106" s="24"/>
      <c r="AX106" s="353"/>
      <c r="AY106" s="10"/>
      <c r="AZ106" s="66"/>
      <c r="BA106" s="67"/>
      <c r="BB106" s="67"/>
      <c r="BC106" s="67"/>
      <c r="BD106" s="67"/>
      <c r="BE106" s="67"/>
      <c r="BF106" s="157"/>
      <c r="BG106" s="67"/>
      <c r="BH106" s="184"/>
      <c r="BI106" s="67"/>
      <c r="BJ106" s="67"/>
      <c r="BK106" s="67"/>
      <c r="BL106" s="157"/>
      <c r="BM106" s="66"/>
      <c r="BN106" s="67"/>
      <c r="BO106" s="67"/>
      <c r="BP106" s="67"/>
      <c r="BQ106" s="481"/>
      <c r="BR106" s="67"/>
      <c r="BS106" s="86"/>
      <c r="BT106" s="184"/>
      <c r="BU106" s="1"/>
      <c r="BV106">
        <f t="shared" si="52"/>
        <v>97</v>
      </c>
    </row>
    <row r="107" spans="2:84" x14ac:dyDescent="0.3">
      <c r="B107" s="172">
        <f t="shared" si="51"/>
        <v>44007</v>
      </c>
      <c r="C107" s="61"/>
      <c r="D107" s="17"/>
      <c r="E107" s="16"/>
      <c r="F107" s="16"/>
      <c r="G107" s="16"/>
      <c r="H107" s="16"/>
      <c r="I107" s="16"/>
      <c r="J107" s="482"/>
      <c r="K107" s="16"/>
      <c r="L107" s="16"/>
      <c r="M107" s="16"/>
      <c r="N107" s="16"/>
      <c r="O107" s="41"/>
      <c r="P107" s="17"/>
      <c r="Q107" s="16"/>
      <c r="R107" s="60"/>
      <c r="S107" s="16"/>
      <c r="T107" s="41"/>
      <c r="U107" s="10"/>
      <c r="V107" s="34"/>
      <c r="W107" s="33"/>
      <c r="X107" s="33"/>
      <c r="Y107" s="33"/>
      <c r="Z107" s="33"/>
      <c r="AA107" s="33"/>
      <c r="AB107" s="46"/>
      <c r="AC107" s="33"/>
      <c r="AD107" s="33"/>
      <c r="AE107" s="50"/>
      <c r="AF107" s="33"/>
      <c r="AG107" s="33"/>
      <c r="AH107" s="232"/>
      <c r="AI107" s="50"/>
      <c r="AJ107" s="10"/>
      <c r="AK107" s="23"/>
      <c r="AL107" s="24"/>
      <c r="AM107" s="24"/>
      <c r="AN107" s="24"/>
      <c r="AO107" s="24"/>
      <c r="AP107" s="24"/>
      <c r="AQ107" s="25"/>
      <c r="AR107" s="25"/>
      <c r="AS107" s="25"/>
      <c r="AT107" s="24"/>
      <c r="AU107" s="343"/>
      <c r="AV107" s="343"/>
      <c r="AW107" s="24"/>
      <c r="AX107" s="353"/>
      <c r="AY107" s="10"/>
      <c r="AZ107" s="66"/>
      <c r="BA107" s="67"/>
      <c r="BB107" s="67"/>
      <c r="BC107" s="67"/>
      <c r="BD107" s="67"/>
      <c r="BE107" s="67"/>
      <c r="BF107" s="157"/>
      <c r="BG107" s="67"/>
      <c r="BH107" s="184"/>
      <c r="BI107" s="67"/>
      <c r="BJ107" s="67">
        <f>+BJ105/7</f>
        <v>546188.85714285716</v>
      </c>
      <c r="BK107" s="67"/>
      <c r="BL107" s="157"/>
      <c r="BM107" s="66"/>
      <c r="BN107" s="67"/>
      <c r="BO107" s="67"/>
      <c r="BP107" s="67"/>
      <c r="BQ107" s="481"/>
      <c r="BR107" s="67"/>
      <c r="BS107" s="86"/>
      <c r="BT107" s="184"/>
      <c r="BU107" s="1"/>
      <c r="BV107">
        <f t="shared" si="52"/>
        <v>98</v>
      </c>
    </row>
    <row r="108" spans="2:84" x14ac:dyDescent="0.3">
      <c r="B108" s="172">
        <f t="shared" si="51"/>
        <v>44008</v>
      </c>
      <c r="C108" s="61"/>
      <c r="D108" s="17"/>
      <c r="E108" s="16"/>
      <c r="F108" s="16"/>
      <c r="G108" s="16"/>
      <c r="H108" s="16"/>
      <c r="I108" s="16"/>
      <c r="J108" s="482"/>
      <c r="K108" s="16"/>
      <c r="L108" s="16"/>
      <c r="M108" s="16"/>
      <c r="N108" s="16"/>
      <c r="O108" s="41"/>
      <c r="P108" s="17"/>
      <c r="Q108" s="16"/>
      <c r="R108" s="60"/>
      <c r="S108" s="16"/>
      <c r="T108" s="41"/>
      <c r="U108" s="10"/>
      <c r="V108" s="34"/>
      <c r="W108" s="33"/>
      <c r="X108" s="33"/>
      <c r="Y108" s="33"/>
      <c r="Z108" s="33"/>
      <c r="AA108" s="33"/>
      <c r="AB108" s="46"/>
      <c r="AC108" s="33"/>
      <c r="AD108" s="33"/>
      <c r="AE108" s="50"/>
      <c r="AF108" s="33"/>
      <c r="AG108" s="33"/>
      <c r="AH108" s="232"/>
      <c r="AI108" s="50"/>
      <c r="AJ108" s="10"/>
      <c r="AK108" s="23"/>
      <c r="AL108" s="24"/>
      <c r="AM108" s="24"/>
      <c r="AN108" s="24"/>
      <c r="AO108" s="24"/>
      <c r="AP108" s="24"/>
      <c r="AQ108" s="25"/>
      <c r="AR108" s="25"/>
      <c r="AS108" s="25"/>
      <c r="AT108" s="24"/>
      <c r="AU108" s="343"/>
      <c r="AV108" s="343"/>
      <c r="AW108" s="24"/>
      <c r="AX108" s="353"/>
      <c r="AY108" s="10"/>
      <c r="AZ108" s="66"/>
      <c r="BA108" s="67"/>
      <c r="BB108" s="67"/>
      <c r="BC108" s="67"/>
      <c r="BD108" s="67"/>
      <c r="BE108" s="67"/>
      <c r="BF108" s="157"/>
      <c r="BG108" s="67"/>
      <c r="BH108" s="184"/>
      <c r="BI108" s="67"/>
      <c r="BJ108" s="67">
        <f>+BJ107-BJ84</f>
        <v>128644.42857142858</v>
      </c>
      <c r="BK108" s="67"/>
      <c r="BL108" s="157"/>
      <c r="BM108" s="66"/>
      <c r="BN108" s="67"/>
      <c r="BO108" s="67"/>
      <c r="BP108" s="67"/>
      <c r="BQ108" s="481"/>
      <c r="BR108" s="67"/>
      <c r="BS108" s="86"/>
      <c r="BT108" s="184"/>
      <c r="BU108" s="1"/>
      <c r="BV108">
        <f t="shared" si="52"/>
        <v>99</v>
      </c>
    </row>
    <row r="109" spans="2:84" x14ac:dyDescent="0.3">
      <c r="B109" s="172">
        <f t="shared" si="51"/>
        <v>44009</v>
      </c>
      <c r="C109" s="61"/>
      <c r="D109" s="17"/>
      <c r="E109" s="16"/>
      <c r="F109" s="16"/>
      <c r="G109" s="16"/>
      <c r="H109" s="16"/>
      <c r="I109" s="16"/>
      <c r="J109" s="38"/>
      <c r="K109" s="16"/>
      <c r="L109" s="16"/>
      <c r="M109" s="16"/>
      <c r="N109" s="16"/>
      <c r="O109" s="41"/>
      <c r="P109" s="455"/>
      <c r="Q109" s="16"/>
      <c r="R109" s="60"/>
      <c r="S109" s="16"/>
      <c r="T109" s="41"/>
      <c r="U109" s="10"/>
      <c r="V109" s="34"/>
      <c r="W109" s="33"/>
      <c r="X109" s="33"/>
      <c r="Y109" s="33"/>
      <c r="Z109" s="33"/>
      <c r="AA109" s="33"/>
      <c r="AB109" s="46"/>
      <c r="AC109" s="33"/>
      <c r="AD109" s="33"/>
      <c r="AE109" s="50"/>
      <c r="AF109" s="33">
        <f>+AF91-AF98</f>
        <v>0</v>
      </c>
      <c r="AG109" s="33"/>
      <c r="AH109" s="232"/>
      <c r="AI109" s="50"/>
      <c r="AJ109" s="10"/>
      <c r="AK109" s="23"/>
      <c r="AL109" s="24"/>
      <c r="AM109" s="24"/>
      <c r="AN109" s="24"/>
      <c r="AO109" s="24"/>
      <c r="AP109" s="24"/>
      <c r="AQ109" s="25"/>
      <c r="AR109" s="25"/>
      <c r="AS109" s="25"/>
      <c r="AT109" s="24"/>
      <c r="AU109" s="343"/>
      <c r="AV109" s="343"/>
      <c r="AW109" s="24"/>
      <c r="AX109" s="353"/>
      <c r="AY109" s="10"/>
      <c r="AZ109" s="66"/>
      <c r="BA109" s="67"/>
      <c r="BB109" s="67"/>
      <c r="BC109" s="67"/>
      <c r="BD109" s="67"/>
      <c r="BE109" s="67"/>
      <c r="BF109" s="157"/>
      <c r="BG109" s="67"/>
      <c r="BH109" s="184"/>
      <c r="BI109" s="67"/>
      <c r="BJ109" s="157">
        <f>+BJ108/BJ84</f>
        <v>0.30809758140365562</v>
      </c>
      <c r="BK109" s="67"/>
      <c r="BL109" s="157"/>
      <c r="BM109" s="66"/>
      <c r="BN109" s="67"/>
      <c r="BO109" s="67"/>
      <c r="BP109" s="67"/>
      <c r="BQ109" s="74"/>
      <c r="BR109" s="67"/>
      <c r="BS109" s="86"/>
      <c r="BT109" s="184"/>
      <c r="BU109" s="1"/>
      <c r="BV109">
        <f t="shared" si="52"/>
        <v>100</v>
      </c>
    </row>
    <row r="110" spans="2:84" x14ac:dyDescent="0.3">
      <c r="B110" s="172">
        <f t="shared" si="51"/>
        <v>44010</v>
      </c>
      <c r="D110" s="18"/>
      <c r="E110" s="19"/>
      <c r="F110" s="19"/>
      <c r="G110" s="19"/>
      <c r="H110" s="19"/>
      <c r="I110" s="19"/>
      <c r="J110" s="39"/>
      <c r="K110" s="19"/>
      <c r="L110" s="19"/>
      <c r="M110" s="19"/>
      <c r="N110" s="19"/>
      <c r="O110" s="43"/>
      <c r="P110" s="18"/>
      <c r="Q110" s="19"/>
      <c r="R110" s="19"/>
      <c r="S110" s="19"/>
      <c r="T110" s="43"/>
      <c r="U110" s="1"/>
      <c r="V110" s="35"/>
      <c r="W110" s="36"/>
      <c r="X110" s="36"/>
      <c r="Y110" s="36"/>
      <c r="Z110" s="36"/>
      <c r="AA110" s="36"/>
      <c r="AB110" s="47"/>
      <c r="AC110" s="36"/>
      <c r="AD110" s="36"/>
      <c r="AE110" s="51"/>
      <c r="AF110" s="36"/>
      <c r="AG110" s="36"/>
      <c r="AH110" s="36"/>
      <c r="AI110" s="51"/>
      <c r="AJ110" s="1"/>
      <c r="AK110" s="26"/>
      <c r="AL110" s="27"/>
      <c r="AM110" s="27"/>
      <c r="AN110" s="27"/>
      <c r="AO110" s="27"/>
      <c r="AP110" s="27"/>
      <c r="AQ110" s="27"/>
      <c r="AR110" s="27"/>
      <c r="AS110" s="27"/>
      <c r="AT110" s="27"/>
      <c r="AU110" s="345"/>
      <c r="AV110" s="345"/>
      <c r="AW110" s="27"/>
      <c r="AX110" s="352"/>
      <c r="AY110" s="1"/>
      <c r="AZ110" s="68"/>
      <c r="BA110" s="69"/>
      <c r="BB110" s="69"/>
      <c r="BC110" s="69"/>
      <c r="BD110" s="69"/>
      <c r="BE110" s="69"/>
      <c r="BF110" s="69"/>
      <c r="BG110" s="69"/>
      <c r="BH110" s="185"/>
      <c r="BI110" s="69"/>
      <c r="BJ110" s="69"/>
      <c r="BK110" s="69"/>
      <c r="BL110" s="69"/>
      <c r="BM110" s="68"/>
      <c r="BN110" s="69"/>
      <c r="BO110" s="69"/>
      <c r="BP110" s="69"/>
      <c r="BQ110" s="71"/>
      <c r="BR110" s="69"/>
      <c r="BS110" s="69"/>
      <c r="BT110" s="185"/>
      <c r="BU110" s="1"/>
      <c r="BV110">
        <f t="shared" si="52"/>
        <v>101</v>
      </c>
    </row>
    <row r="111" spans="2:84" x14ac:dyDescent="0.3">
      <c r="B111" s="56"/>
      <c r="D111" s="1"/>
      <c r="E111" s="1"/>
      <c r="F111" s="1"/>
      <c r="G111" s="1"/>
      <c r="H111" s="59"/>
      <c r="I111" s="1"/>
      <c r="J111" s="5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59"/>
      <c r="W111" s="1"/>
      <c r="X111" s="1"/>
      <c r="Y111" s="1"/>
      <c r="Z111" s="1"/>
      <c r="AA111" s="1"/>
      <c r="AB111" s="5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9"/>
      <c r="BC111" s="1"/>
      <c r="BD111" s="59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84" x14ac:dyDescent="0.3">
      <c r="B112" s="180" t="s">
        <v>83</v>
      </c>
      <c r="D112" s="56">
        <f>+D105</f>
        <v>36015</v>
      </c>
      <c r="E112" s="56"/>
      <c r="F112" s="56"/>
      <c r="G112" s="56"/>
      <c r="H112" s="56">
        <f t="shared" ref="H112:BO112" si="221">+H105</f>
        <v>2422706</v>
      </c>
      <c r="I112" s="56">
        <f t="shared" si="221"/>
        <v>0</v>
      </c>
      <c r="J112" s="56">
        <f t="shared" si="221"/>
        <v>1.5089929949038228E-2</v>
      </c>
      <c r="K112" s="56">
        <f t="shared" si="221"/>
        <v>0</v>
      </c>
      <c r="L112" s="56">
        <f t="shared" si="221"/>
        <v>0</v>
      </c>
      <c r="M112" s="56">
        <f t="shared" si="221"/>
        <v>0</v>
      </c>
      <c r="N112" s="56">
        <f t="shared" si="221"/>
        <v>25236.520833333332</v>
      </c>
      <c r="O112" s="56">
        <f t="shared" si="221"/>
        <v>0</v>
      </c>
      <c r="P112" s="56">
        <f t="shared" si="221"/>
        <v>214462</v>
      </c>
      <c r="Q112" s="56">
        <f t="shared" si="221"/>
        <v>0</v>
      </c>
      <c r="R112" s="56" t="e">
        <f t="shared" si="221"/>
        <v>#DIV/0!</v>
      </c>
      <c r="S112" s="56">
        <f t="shared" si="221"/>
        <v>0</v>
      </c>
      <c r="T112" s="56">
        <f t="shared" si="221"/>
        <v>0</v>
      </c>
      <c r="U112" s="56">
        <f t="shared" si="221"/>
        <v>0</v>
      </c>
      <c r="V112" s="56">
        <f t="shared" si="221"/>
        <v>863</v>
      </c>
      <c r="W112" s="56">
        <f t="shared" si="221"/>
        <v>0</v>
      </c>
      <c r="X112" s="56">
        <f t="shared" si="221"/>
        <v>0</v>
      </c>
      <c r="Y112" s="56">
        <f t="shared" si="221"/>
        <v>0</v>
      </c>
      <c r="Z112" s="56">
        <f t="shared" si="221"/>
        <v>123470</v>
      </c>
      <c r="AA112" s="56">
        <f t="shared" si="221"/>
        <v>0</v>
      </c>
      <c r="AB112" s="56">
        <f t="shared" si="221"/>
        <v>5.0963674502808018E-2</v>
      </c>
      <c r="AC112" s="56">
        <f t="shared" si="221"/>
        <v>0</v>
      </c>
      <c r="AD112" s="56">
        <f t="shared" si="221"/>
        <v>1286.1458333333333</v>
      </c>
      <c r="AE112" s="56">
        <f t="shared" si="221"/>
        <v>0</v>
      </c>
      <c r="AF112" s="56">
        <f t="shared" si="221"/>
        <v>4341</v>
      </c>
      <c r="AG112" s="56">
        <f t="shared" si="221"/>
        <v>0</v>
      </c>
      <c r="AH112" s="56" t="e">
        <f t="shared" si="221"/>
        <v>#DIV/0!</v>
      </c>
      <c r="AI112" s="56">
        <f t="shared" si="221"/>
        <v>0</v>
      </c>
      <c r="AJ112" s="56">
        <f t="shared" si="221"/>
        <v>0</v>
      </c>
      <c r="AK112" s="56">
        <f t="shared" si="221"/>
        <v>17452</v>
      </c>
      <c r="AL112" s="56">
        <f t="shared" si="221"/>
        <v>0</v>
      </c>
      <c r="AM112" s="56">
        <f t="shared" si="221"/>
        <v>0</v>
      </c>
      <c r="AN112" s="56">
        <f t="shared" si="221"/>
        <v>178263</v>
      </c>
      <c r="AO112" s="56">
        <f t="shared" si="221"/>
        <v>1020381</v>
      </c>
      <c r="AP112" s="56">
        <f t="shared" si="221"/>
        <v>0</v>
      </c>
      <c r="AQ112" s="56">
        <f t="shared" si="221"/>
        <v>1.7401032376170196E-2</v>
      </c>
      <c r="AR112" s="56">
        <f t="shared" si="221"/>
        <v>0</v>
      </c>
      <c r="AS112" s="56">
        <f t="shared" si="221"/>
        <v>0</v>
      </c>
      <c r="AT112" s="56">
        <f t="shared" si="221"/>
        <v>0</v>
      </c>
      <c r="AU112" s="56">
        <f t="shared" si="221"/>
        <v>0.42117409211022716</v>
      </c>
      <c r="AV112" s="56">
        <f t="shared" si="221"/>
        <v>0</v>
      </c>
      <c r="AW112" s="56">
        <f t="shared" si="221"/>
        <v>10628.96875</v>
      </c>
      <c r="AX112" s="56">
        <f t="shared" si="221"/>
        <v>0</v>
      </c>
      <c r="AY112" s="56">
        <f t="shared" si="221"/>
        <v>0</v>
      </c>
      <c r="AZ112" s="56">
        <f t="shared" si="221"/>
        <v>539508</v>
      </c>
      <c r="BA112" s="56">
        <f t="shared" si="221"/>
        <v>0</v>
      </c>
      <c r="BB112" s="56">
        <f t="shared" si="221"/>
        <v>29552690</v>
      </c>
      <c r="BC112" s="56">
        <f t="shared" si="221"/>
        <v>0</v>
      </c>
      <c r="BD112" s="56">
        <f t="shared" si="221"/>
        <v>36015</v>
      </c>
      <c r="BE112" s="56">
        <f t="shared" si="221"/>
        <v>0</v>
      </c>
      <c r="BF112" s="56">
        <f t="shared" si="221"/>
        <v>6.6755265908939251E-2</v>
      </c>
      <c r="BG112" s="56">
        <f t="shared" si="221"/>
        <v>0</v>
      </c>
      <c r="BH112" s="56">
        <f t="shared" si="221"/>
        <v>0</v>
      </c>
      <c r="BI112" s="56">
        <f t="shared" si="221"/>
        <v>0</v>
      </c>
      <c r="BJ112" s="56">
        <f t="shared" si="221"/>
        <v>3823322</v>
      </c>
      <c r="BK112" s="56">
        <f t="shared" si="221"/>
        <v>0</v>
      </c>
      <c r="BL112" s="56">
        <f t="shared" si="221"/>
        <v>5.6093104373631096E-2</v>
      </c>
      <c r="BM112" s="56">
        <f t="shared" si="221"/>
        <v>307840.52083333331</v>
      </c>
      <c r="BN112" s="56">
        <f t="shared" si="221"/>
        <v>0</v>
      </c>
      <c r="BO112" s="56">
        <f t="shared" si="221"/>
        <v>2153590</v>
      </c>
      <c r="BP112" s="10"/>
      <c r="BQ112" s="62"/>
      <c r="BR112" s="10"/>
      <c r="BS112" s="10"/>
      <c r="BT112" s="10"/>
      <c r="BU112" s="10"/>
      <c r="BV112" s="161"/>
      <c r="BW112" s="10"/>
      <c r="BX112" s="62"/>
      <c r="BY112" s="10"/>
      <c r="BZ112" s="161"/>
      <c r="CA112" s="61"/>
      <c r="CB112" s="61"/>
      <c r="CC112" s="61"/>
      <c r="CD112" s="61"/>
      <c r="CE112" s="61"/>
      <c r="CF112" s="158"/>
    </row>
    <row r="113" spans="2:84" x14ac:dyDescent="0.3">
      <c r="B113" t="s">
        <v>119</v>
      </c>
      <c r="D113" s="56">
        <f>+D104-D105</f>
        <v>-4519</v>
      </c>
      <c r="H113" s="56">
        <f t="shared" ref="H113:BO113" si="222">+H104-H105</f>
        <v>-36015</v>
      </c>
      <c r="I113" s="56">
        <f t="shared" si="222"/>
        <v>0</v>
      </c>
      <c r="J113" s="56">
        <f t="shared" si="222"/>
        <v>-1.7169396021667373E-3</v>
      </c>
      <c r="K113" s="56">
        <f t="shared" si="222"/>
        <v>0</v>
      </c>
      <c r="L113" s="56">
        <f t="shared" si="222"/>
        <v>0</v>
      </c>
      <c r="M113" s="56">
        <f t="shared" si="222"/>
        <v>0</v>
      </c>
      <c r="N113" s="56">
        <f t="shared" si="222"/>
        <v>-113.4576754385962</v>
      </c>
      <c r="O113" s="56">
        <f t="shared" si="222"/>
        <v>0</v>
      </c>
      <c r="P113" s="56">
        <f t="shared" si="222"/>
        <v>-10721</v>
      </c>
      <c r="Q113" s="56">
        <f t="shared" si="222"/>
        <v>0</v>
      </c>
      <c r="R113" s="56" t="e">
        <f t="shared" si="222"/>
        <v>#DIV/0!</v>
      </c>
      <c r="S113" s="56">
        <f t="shared" si="222"/>
        <v>0</v>
      </c>
      <c r="T113" s="56">
        <f t="shared" si="222"/>
        <v>0</v>
      </c>
      <c r="U113" s="56">
        <f t="shared" si="222"/>
        <v>0</v>
      </c>
      <c r="V113" s="56">
        <f t="shared" si="222"/>
        <v>-500</v>
      </c>
      <c r="W113" s="56">
        <f t="shared" si="222"/>
        <v>0</v>
      </c>
      <c r="X113" s="56">
        <f t="shared" si="222"/>
        <v>0</v>
      </c>
      <c r="Y113" s="56">
        <f t="shared" si="222"/>
        <v>0</v>
      </c>
      <c r="Z113" s="56">
        <f t="shared" si="222"/>
        <v>-863</v>
      </c>
      <c r="AA113" s="56">
        <f t="shared" si="222"/>
        <v>0</v>
      </c>
      <c r="AB113" s="56">
        <f t="shared" si="222"/>
        <v>4.0744978600858878E-4</v>
      </c>
      <c r="AC113" s="56">
        <f t="shared" si="222"/>
        <v>0</v>
      </c>
      <c r="AD113" s="56">
        <f t="shared" si="222"/>
        <v>4.4541666666666515</v>
      </c>
      <c r="AE113" s="56">
        <f t="shared" si="222"/>
        <v>0</v>
      </c>
      <c r="AF113" s="56">
        <f t="shared" si="222"/>
        <v>-17</v>
      </c>
      <c r="AG113" s="56">
        <f t="shared" si="222"/>
        <v>0</v>
      </c>
      <c r="AH113" s="56" t="e">
        <f t="shared" si="222"/>
        <v>#DIV/0!</v>
      </c>
      <c r="AI113" s="56">
        <f t="shared" si="222"/>
        <v>0</v>
      </c>
      <c r="AJ113" s="56">
        <f t="shared" si="222"/>
        <v>0</v>
      </c>
      <c r="AK113" s="56">
        <f t="shared" si="222"/>
        <v>5122</v>
      </c>
      <c r="AL113" s="56">
        <f t="shared" si="222"/>
        <v>0</v>
      </c>
      <c r="AM113" s="56">
        <f t="shared" si="222"/>
        <v>0</v>
      </c>
      <c r="AN113" s="56">
        <f t="shared" si="222"/>
        <v>0</v>
      </c>
      <c r="AO113" s="56">
        <f t="shared" si="222"/>
        <v>-17452</v>
      </c>
      <c r="AP113" s="56">
        <f t="shared" si="222"/>
        <v>0</v>
      </c>
      <c r="AQ113" s="56">
        <f t="shared" si="222"/>
        <v>5.6253203225970876E-3</v>
      </c>
      <c r="AR113" s="56">
        <f t="shared" si="222"/>
        <v>0</v>
      </c>
      <c r="AS113" s="56">
        <f t="shared" si="222"/>
        <v>0</v>
      </c>
      <c r="AT113" s="56">
        <f t="shared" si="222"/>
        <v>0</v>
      </c>
      <c r="AU113" s="56">
        <f t="shared" si="222"/>
        <v>-9.5672840457777797E-4</v>
      </c>
      <c r="AV113" s="56">
        <f t="shared" si="222"/>
        <v>0</v>
      </c>
      <c r="AW113" s="56">
        <f t="shared" si="222"/>
        <v>-71.821381578947694</v>
      </c>
      <c r="AX113" s="56">
        <f t="shared" si="222"/>
        <v>0</v>
      </c>
      <c r="AY113" s="56">
        <f t="shared" si="222"/>
        <v>0</v>
      </c>
      <c r="AZ113" s="56">
        <f t="shared" si="222"/>
        <v>-18316</v>
      </c>
      <c r="BA113" s="56">
        <f t="shared" si="222"/>
        <v>0</v>
      </c>
      <c r="BB113" s="56">
        <f t="shared" si="222"/>
        <v>-539508</v>
      </c>
      <c r="BC113" s="56">
        <f t="shared" si="222"/>
        <v>0</v>
      </c>
      <c r="BD113" s="56">
        <f t="shared" si="222"/>
        <v>-4519</v>
      </c>
      <c r="BE113" s="56">
        <f t="shared" si="222"/>
        <v>0</v>
      </c>
      <c r="BF113" s="56">
        <f t="shared" si="222"/>
        <v>-6.3245609096299754E-3</v>
      </c>
      <c r="BG113" s="56">
        <f t="shared" si="222"/>
        <v>0</v>
      </c>
      <c r="BH113" s="56">
        <f t="shared" si="222"/>
        <v>0</v>
      </c>
      <c r="BI113" s="56">
        <f t="shared" si="222"/>
        <v>0</v>
      </c>
      <c r="BJ113" s="56">
        <f t="shared" si="222"/>
        <v>-69217</v>
      </c>
      <c r="BK113" s="56">
        <f t="shared" si="222"/>
        <v>0</v>
      </c>
      <c r="BL113" s="56">
        <f t="shared" si="222"/>
        <v>-1.8215802686846472E-3</v>
      </c>
      <c r="BM113" s="56">
        <f t="shared" si="222"/>
        <v>-2438.6050438596285</v>
      </c>
      <c r="BN113" s="56">
        <f t="shared" si="222"/>
        <v>0</v>
      </c>
      <c r="BO113" s="56">
        <f t="shared" si="222"/>
        <v>-36015</v>
      </c>
      <c r="BP113" s="10"/>
      <c r="BQ113" s="10"/>
      <c r="BR113" s="10"/>
      <c r="BS113" s="10"/>
      <c r="BT113" s="10"/>
      <c r="BU113" s="10"/>
      <c r="BV113" s="62"/>
      <c r="BW113" s="10"/>
      <c r="BX113" s="10"/>
      <c r="BY113" s="10"/>
      <c r="BZ113" s="62"/>
      <c r="CA113" s="61"/>
      <c r="CB113" s="61"/>
      <c r="CC113" s="61"/>
      <c r="CD113" s="61"/>
      <c r="CE113" s="61"/>
      <c r="CF113" s="117"/>
    </row>
    <row r="114" spans="2:84" x14ac:dyDescent="0.3">
      <c r="N114" s="59"/>
      <c r="Z114" s="56"/>
      <c r="AB114" s="59"/>
      <c r="AD114" s="274"/>
      <c r="AZ114" s="59"/>
      <c r="BF114" s="59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61"/>
      <c r="CB114" s="117"/>
      <c r="CC114" s="117"/>
      <c r="CD114" s="117"/>
      <c r="CE114" s="117"/>
    </row>
    <row r="115" spans="2:84" x14ac:dyDescent="0.3">
      <c r="D115" s="56"/>
      <c r="H115" s="1"/>
      <c r="N115" s="59"/>
      <c r="V115" s="56"/>
      <c r="Z115" s="55"/>
      <c r="AZ115" s="59"/>
      <c r="BB115" s="56"/>
      <c r="BD115" s="59"/>
      <c r="BI115" s="61"/>
      <c r="BJ115" s="62">
        <f>+BJ113/BJ82</f>
        <v>-2.3681654407349637E-2</v>
      </c>
      <c r="BK115" s="61"/>
      <c r="BL115" s="61"/>
      <c r="BM115" s="61"/>
      <c r="BN115" s="61"/>
      <c r="BO115" s="61"/>
      <c r="BP115" s="61"/>
      <c r="BQ115" s="61"/>
      <c r="BR115" s="10"/>
      <c r="BS115" s="10"/>
    </row>
    <row r="116" spans="2:84" x14ac:dyDescent="0.3">
      <c r="H116" s="56"/>
      <c r="V116" s="56"/>
      <c r="Z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90"/>
      <c r="BR116" s="1"/>
      <c r="BS116" s="1"/>
    </row>
    <row r="117" spans="2:84" x14ac:dyDescent="0.3">
      <c r="D117" s="1"/>
      <c r="E117" s="123" t="s">
        <v>28</v>
      </c>
      <c r="F117" s="124"/>
      <c r="G117" s="124" t="s">
        <v>67</v>
      </c>
      <c r="H117" s="116"/>
      <c r="I117" s="116"/>
      <c r="J117" s="116"/>
      <c r="K117" s="61"/>
      <c r="L117" s="10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90"/>
      <c r="BR117" s="1"/>
      <c r="BS117" s="1"/>
    </row>
    <row r="118" spans="2:84" x14ac:dyDescent="0.3">
      <c r="D118" s="1"/>
      <c r="E118" s="123" t="s">
        <v>40</v>
      </c>
      <c r="F118" s="124"/>
      <c r="G118" s="124" t="s">
        <v>42</v>
      </c>
      <c r="H118" s="10"/>
      <c r="I118" s="10"/>
      <c r="J118" s="10"/>
      <c r="K118" s="61"/>
      <c r="L118" s="10"/>
      <c r="AC118" s="1"/>
      <c r="AD118" s="1"/>
      <c r="AE118" s="1"/>
      <c r="AF118" s="1"/>
      <c r="AG118" s="1"/>
      <c r="AH118" s="1"/>
      <c r="AI118" s="1"/>
      <c r="AJ118" s="1"/>
      <c r="AK118" s="1" t="s">
        <v>17</v>
      </c>
      <c r="AL118" s="1"/>
      <c r="AM118" s="1"/>
      <c r="AN118" s="1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90"/>
      <c r="BR118" s="1"/>
      <c r="BS118" s="1"/>
    </row>
    <row r="119" spans="2:84" x14ac:dyDescent="0.3">
      <c r="D119" s="1"/>
      <c r="E119" s="123" t="s">
        <v>47</v>
      </c>
      <c r="F119" s="124"/>
      <c r="G119" s="124" t="s">
        <v>57</v>
      </c>
      <c r="H119" s="10"/>
      <c r="I119" s="10"/>
      <c r="J119" s="10"/>
      <c r="K119" s="61"/>
      <c r="L119" s="10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90"/>
      <c r="BR119" s="1"/>
      <c r="BS119" s="1"/>
    </row>
    <row r="120" spans="2:84" x14ac:dyDescent="0.3">
      <c r="D120" s="1"/>
      <c r="E120" s="123" t="s">
        <v>68</v>
      </c>
      <c r="F120" s="61"/>
      <c r="G120" s="93" t="s">
        <v>69</v>
      </c>
      <c r="H120" s="61"/>
      <c r="I120" s="61"/>
      <c r="J120" s="61"/>
      <c r="K120" s="61"/>
      <c r="L120" s="6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90"/>
      <c r="BR120" s="1"/>
      <c r="BS120" s="1"/>
    </row>
    <row r="121" spans="2:84" x14ac:dyDescent="0.3">
      <c r="AC121" s="1"/>
      <c r="AD121" s="1"/>
      <c r="AE121" s="1"/>
      <c r="AF121" s="1"/>
      <c r="AG121" s="1"/>
      <c r="AH121" s="1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1"/>
      <c r="BS121" s="1"/>
    </row>
    <row r="122" spans="2:84" x14ac:dyDescent="0.3">
      <c r="AC122" s="1"/>
      <c r="AD122" s="1"/>
      <c r="AE122" s="1"/>
      <c r="AF122" s="1"/>
      <c r="AG122" s="1"/>
      <c r="AH122" s="1"/>
    </row>
    <row r="123" spans="2:84" x14ac:dyDescent="0.3">
      <c r="D123" s="56"/>
      <c r="AC123" s="1"/>
      <c r="AD123" s="1"/>
      <c r="AE123" s="1"/>
      <c r="AF123" s="1"/>
      <c r="AG123" s="1"/>
      <c r="AH123" s="1"/>
    </row>
    <row r="124" spans="2:84" x14ac:dyDescent="0.3">
      <c r="D124" s="1">
        <v>4900</v>
      </c>
      <c r="Z124" s="56"/>
      <c r="AC124" s="1"/>
      <c r="AD124" s="1"/>
      <c r="AE124" s="1"/>
      <c r="AF124" s="1"/>
      <c r="AG124" s="1"/>
      <c r="AH124" s="1"/>
    </row>
    <row r="125" spans="2:84" x14ac:dyDescent="0.3">
      <c r="D125" s="1">
        <v>1000000</v>
      </c>
      <c r="AC125" s="1"/>
      <c r="AD125" s="1"/>
      <c r="AE125" s="1"/>
      <c r="AF125" s="1"/>
      <c r="AG125" s="1"/>
      <c r="AH125" s="1"/>
    </row>
    <row r="126" spans="2:84" x14ac:dyDescent="0.3">
      <c r="AC126" s="1"/>
      <c r="AD126" s="1"/>
      <c r="AE126" s="1"/>
      <c r="AF126" s="1"/>
      <c r="AG126" s="1"/>
      <c r="AH126" s="1"/>
    </row>
    <row r="127" spans="2:84" x14ac:dyDescent="0.3">
      <c r="D127" s="278">
        <f>+D124/D125</f>
        <v>4.8999999999999998E-3</v>
      </c>
      <c r="AC127" s="1"/>
      <c r="AD127" s="1"/>
      <c r="AE127" s="1"/>
      <c r="AF127" s="1"/>
      <c r="AG127" s="1"/>
      <c r="AH127" s="1"/>
    </row>
    <row r="128" spans="2:84" x14ac:dyDescent="0.3">
      <c r="AC128" s="1"/>
      <c r="AD128" s="1"/>
      <c r="AE128" s="1"/>
      <c r="AF128" s="1"/>
      <c r="AG128" s="1"/>
      <c r="AH128" s="1"/>
    </row>
    <row r="129" spans="2:86" x14ac:dyDescent="0.3">
      <c r="D129" s="473">
        <v>32000</v>
      </c>
      <c r="AC129" s="1"/>
      <c r="AD129" s="1"/>
      <c r="AE129" s="1"/>
      <c r="AF129" s="1"/>
      <c r="AG129" s="1"/>
      <c r="AH129" s="1"/>
    </row>
    <row r="130" spans="2:86" x14ac:dyDescent="0.3">
      <c r="B130" s="472"/>
      <c r="D130" s="278">
        <f>+D129/D137</f>
        <v>9.6969696969696976E-5</v>
      </c>
      <c r="AC130" s="1"/>
      <c r="AD130" s="1"/>
      <c r="AE130" s="1"/>
      <c r="AF130" s="1"/>
      <c r="AG130" s="1"/>
      <c r="AH130" s="1"/>
    </row>
    <row r="131" spans="2:86" x14ac:dyDescent="0.3">
      <c r="D131" s="472"/>
      <c r="AC131" s="1"/>
      <c r="AD131" s="1"/>
      <c r="AE131" s="1"/>
      <c r="AF131" s="1"/>
      <c r="AG131" s="1"/>
      <c r="AH131" s="1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1"/>
      <c r="BS131" s="1"/>
      <c r="BT131" s="1"/>
      <c r="BU131" s="1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</row>
    <row r="132" spans="2:86" x14ac:dyDescent="0.3">
      <c r="AC132" s="10"/>
      <c r="AD132" s="10"/>
      <c r="AE132" s="10"/>
      <c r="AF132" s="10"/>
      <c r="AG132" s="10"/>
      <c r="AH132" s="1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89"/>
      <c r="BW132" s="89"/>
      <c r="BX132" s="89"/>
      <c r="BY132" s="89"/>
      <c r="BZ132" s="121"/>
      <c r="CA132" s="1"/>
      <c r="CB132" s="1"/>
      <c r="CC132" s="1"/>
      <c r="CD132" s="1"/>
      <c r="CE132" s="1"/>
      <c r="CF132" s="1"/>
      <c r="CG132" s="1"/>
      <c r="CH132" s="1"/>
    </row>
    <row r="133" spans="2:86" x14ac:dyDescent="0.3">
      <c r="D133">
        <v>10</v>
      </c>
      <c r="AC133" s="10"/>
      <c r="AD133" s="10"/>
      <c r="AE133" s="10"/>
      <c r="AF133" s="10"/>
      <c r="AG133" s="10"/>
      <c r="AH133" s="1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89"/>
      <c r="BW133" s="89"/>
      <c r="BX133" s="89"/>
      <c r="BY133" s="89"/>
      <c r="BZ133" s="89"/>
      <c r="CA133" s="1"/>
      <c r="CB133" s="1"/>
      <c r="CC133" s="1"/>
      <c r="CD133" s="1"/>
      <c r="CE133" s="1"/>
      <c r="CF133" s="1"/>
      <c r="CG133" s="1"/>
      <c r="CH133" s="1"/>
    </row>
    <row r="134" spans="2:86" x14ac:dyDescent="0.3">
      <c r="D134" s="1">
        <v>1000000</v>
      </c>
      <c r="AC134" s="10"/>
      <c r="AD134" s="10"/>
      <c r="AE134" s="10"/>
      <c r="AF134" s="10"/>
      <c r="AG134" s="10"/>
      <c r="AH134" s="1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89"/>
      <c r="BW134" s="89"/>
      <c r="BX134" s="89"/>
      <c r="BY134" s="89"/>
      <c r="BZ134" s="89"/>
      <c r="CA134" s="1"/>
      <c r="CB134" s="1"/>
      <c r="CC134" s="1"/>
      <c r="CD134" s="1"/>
      <c r="CE134" s="1"/>
      <c r="CF134" s="1"/>
    </row>
    <row r="135" spans="2:86" x14ac:dyDescent="0.3">
      <c r="D135" s="57">
        <f>+D133/D134</f>
        <v>1.0000000000000001E-5</v>
      </c>
      <c r="AC135" s="10"/>
      <c r="AD135" s="10"/>
      <c r="AE135" s="10"/>
      <c r="AF135" s="10"/>
      <c r="AG135" s="10"/>
      <c r="AH135" s="1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89"/>
      <c r="BW135" s="89"/>
      <c r="BX135" s="89"/>
      <c r="BY135" s="89"/>
      <c r="BZ135" s="89"/>
      <c r="CA135" s="1"/>
      <c r="CB135" s="1"/>
      <c r="CC135" s="1"/>
      <c r="CD135" s="1"/>
      <c r="CE135" s="1"/>
      <c r="CF135" s="1"/>
    </row>
    <row r="136" spans="2:86" x14ac:dyDescent="0.3">
      <c r="AC136" s="10"/>
      <c r="AD136" s="10"/>
      <c r="AE136" s="10"/>
      <c r="AF136" s="10"/>
      <c r="AG136" s="10"/>
      <c r="AH136" s="1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89"/>
      <c r="BW136" s="89"/>
      <c r="BX136" s="122"/>
      <c r="BY136" s="89"/>
      <c r="BZ136" s="89"/>
    </row>
    <row r="137" spans="2:86" x14ac:dyDescent="0.3">
      <c r="D137" s="1">
        <v>330000000</v>
      </c>
      <c r="AC137" s="10"/>
      <c r="AD137" s="10"/>
      <c r="AE137" s="10"/>
      <c r="AF137" s="10"/>
      <c r="AG137" s="10"/>
      <c r="AH137" s="10"/>
      <c r="AI137" s="90"/>
      <c r="AJ137" s="90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9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89"/>
    </row>
    <row r="138" spans="2:86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90"/>
      <c r="AS138" s="90"/>
      <c r="AT138" s="90"/>
      <c r="AU138" s="110"/>
      <c r="AV138" s="110"/>
      <c r="AW138" s="110"/>
      <c r="AX138" s="110"/>
      <c r="AY138" s="90"/>
      <c r="AZ138" s="9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</row>
    <row r="139" spans="2:86" x14ac:dyDescent="0.3">
      <c r="D139" s="470">
        <f>+H72/D137</f>
        <v>4.9627030303030307E-3</v>
      </c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10"/>
      <c r="AT139" s="90"/>
      <c r="AU139" s="110"/>
      <c r="AV139" s="110"/>
      <c r="AW139" s="110"/>
      <c r="AX139" s="110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</row>
    <row r="140" spans="2:86" x14ac:dyDescent="0.3">
      <c r="D140">
        <v>150000</v>
      </c>
      <c r="AC140" s="10"/>
      <c r="AD140" s="10"/>
      <c r="AE140" s="10"/>
      <c r="AF140" s="10"/>
      <c r="AG140" s="10"/>
      <c r="AH140" s="10"/>
      <c r="AI140" s="90"/>
      <c r="AJ140" s="90"/>
      <c r="AK140" s="90"/>
      <c r="AL140" s="90"/>
      <c r="AM140" s="152"/>
      <c r="AN140" s="152"/>
      <c r="AO140" s="152"/>
      <c r="AP140" s="152"/>
      <c r="AQ140" s="152"/>
      <c r="AR140" s="90"/>
      <c r="AS140" s="90"/>
      <c r="AT140" s="90"/>
      <c r="AU140" s="110"/>
      <c r="AV140" s="110"/>
      <c r="AW140" s="110"/>
      <c r="AX140" s="110"/>
      <c r="AY140" s="90"/>
      <c r="AZ140" s="90"/>
      <c r="BA140" s="110"/>
      <c r="BB140" s="9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</row>
    <row r="141" spans="2:86" x14ac:dyDescent="0.3">
      <c r="D141" s="278">
        <f>+D140/D137</f>
        <v>4.5454545454545455E-4</v>
      </c>
      <c r="AC141" s="10"/>
      <c r="AD141" s="10"/>
      <c r="AE141" s="10"/>
      <c r="AF141" s="10"/>
      <c r="AG141" s="10"/>
      <c r="AH141" s="10"/>
      <c r="AI141" s="90"/>
      <c r="AJ141" s="90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10"/>
      <c r="AV141" s="110"/>
      <c r="AW141" s="110"/>
      <c r="AX141" s="110"/>
      <c r="AY141" s="90"/>
      <c r="AZ141" s="90"/>
      <c r="BA141" s="110"/>
      <c r="BB141" s="9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2:86" x14ac:dyDescent="0.3">
      <c r="D142">
        <v>28.59</v>
      </c>
      <c r="AC142" s="10"/>
      <c r="AD142" s="10"/>
      <c r="AE142" s="10"/>
      <c r="AF142" s="10"/>
      <c r="AG142" s="10"/>
      <c r="AH142" s="10"/>
      <c r="AI142" s="90"/>
      <c r="AJ142" s="90"/>
      <c r="AK142" s="90"/>
      <c r="AL142" s="90"/>
      <c r="AM142" s="152"/>
      <c r="AN142" s="152"/>
      <c r="AO142" s="152"/>
      <c r="AP142" s="152"/>
      <c r="AQ142" s="152"/>
      <c r="AR142" s="152"/>
      <c r="AS142" s="152"/>
      <c r="AT142" s="90"/>
      <c r="AU142" s="110"/>
      <c r="AV142" s="110"/>
      <c r="AW142" s="110"/>
      <c r="AX142" s="110"/>
      <c r="AY142" s="90"/>
      <c r="AZ142" s="90"/>
      <c r="BA142" s="11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90"/>
      <c r="AL143" s="90"/>
      <c r="AM143" s="152"/>
      <c r="AN143" s="152"/>
      <c r="AO143" s="152"/>
      <c r="AP143" s="152"/>
      <c r="AQ143" s="152"/>
      <c r="AR143" s="152"/>
      <c r="AS143" s="152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2:86" x14ac:dyDescent="0.3">
      <c r="D144">
        <f>+D137/100000</f>
        <v>3300</v>
      </c>
      <c r="AC144" s="10"/>
      <c r="AD144" s="10"/>
      <c r="AE144" s="10"/>
      <c r="AF144" s="10"/>
      <c r="AG144" s="10"/>
      <c r="AH144" s="10"/>
      <c r="AI144" s="90"/>
      <c r="AJ144" s="90"/>
      <c r="AK144" s="90"/>
      <c r="AL144" s="90"/>
      <c r="AM144" s="152"/>
      <c r="AN144" s="152"/>
      <c r="AO144" s="152"/>
      <c r="AP144" s="152"/>
      <c r="AQ144" s="152"/>
      <c r="AR144" s="152"/>
      <c r="AS144" s="152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2:78" x14ac:dyDescent="0.3">
      <c r="D145">
        <f>+D144*D142</f>
        <v>94347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152"/>
      <c r="AS145" s="152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2:78" x14ac:dyDescent="0.3">
      <c r="AC146" s="10"/>
      <c r="AD146" s="10"/>
      <c r="AE146" s="10"/>
      <c r="AF146" s="10"/>
      <c r="AG146" s="10"/>
      <c r="AH146" s="10"/>
      <c r="AI146" s="90"/>
      <c r="AJ146" s="90"/>
      <c r="AK146" s="90"/>
      <c r="AL146" s="90"/>
      <c r="AM146" s="152"/>
      <c r="AN146" s="152"/>
      <c r="AO146" s="152"/>
      <c r="AP146" s="152"/>
      <c r="AQ146" s="152"/>
      <c r="AR146" s="152"/>
      <c r="AS146" s="152"/>
      <c r="AT146" s="90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AC147" s="10"/>
      <c r="AD147" s="10"/>
      <c r="AE147" s="10"/>
      <c r="AF147" s="10"/>
      <c r="AG147" s="10"/>
      <c r="AH147" s="10"/>
      <c r="AI147" s="90"/>
      <c r="AJ147" s="90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90"/>
      <c r="AV147" s="90"/>
      <c r="AW147" s="90"/>
      <c r="AX147" s="90"/>
      <c r="AY147" s="90"/>
      <c r="AZ147" s="11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90"/>
      <c r="AT149" s="110"/>
      <c r="AU149" s="153"/>
      <c r="AV149" s="153"/>
      <c r="AW149" s="153"/>
      <c r="AX149" s="153"/>
      <c r="AY149" s="110"/>
      <c r="AZ149" s="110"/>
      <c r="BA149" s="110"/>
      <c r="BB149" s="110"/>
    </row>
    <row r="150" spans="2:78" x14ac:dyDescent="0.3">
      <c r="B150" s="125"/>
      <c r="D150" s="55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90"/>
      <c r="AV150" s="90"/>
      <c r="AW150" s="90"/>
      <c r="AX150" s="90"/>
      <c r="AY150" s="110"/>
      <c r="AZ150" s="154"/>
      <c r="BA150" s="110"/>
      <c r="BB150" s="110"/>
    </row>
    <row r="151" spans="2:78" x14ac:dyDescent="0.3">
      <c r="B151" s="1"/>
      <c r="D151" s="55"/>
      <c r="W151" s="61"/>
      <c r="X151" s="61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</row>
    <row r="152" spans="2:78" x14ac:dyDescent="0.3">
      <c r="B152" s="1"/>
      <c r="D152" s="55"/>
      <c r="W152" s="61"/>
      <c r="X152" s="61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</row>
    <row r="153" spans="2:78" x14ac:dyDescent="0.3">
      <c r="B153" s="1"/>
      <c r="D153" s="55"/>
      <c r="W153" s="61"/>
      <c r="X153" s="61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2:78" x14ac:dyDescent="0.3">
      <c r="B154" s="1"/>
      <c r="D154" s="55"/>
      <c r="W154" s="61"/>
      <c r="X154" s="61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</row>
    <row r="155" spans="2:78" x14ac:dyDescent="0.3">
      <c r="B155" s="55"/>
      <c r="D155" s="55"/>
      <c r="W155" s="61"/>
      <c r="X155" s="61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</row>
    <row r="156" spans="2:78" x14ac:dyDescent="0.3">
      <c r="B156" s="57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</row>
    <row r="158" spans="2:78" x14ac:dyDescent="0.3">
      <c r="B158" s="1"/>
      <c r="D158" s="55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</row>
    <row r="159" spans="2:78" x14ac:dyDescent="0.3">
      <c r="B159" s="1"/>
      <c r="D159" s="55"/>
    </row>
    <row r="160" spans="2:78" x14ac:dyDescent="0.3">
      <c r="B160" s="1"/>
      <c r="D160" s="55"/>
    </row>
    <row r="161" spans="2:4" x14ac:dyDescent="0.3">
      <c r="B161" s="57" t="e">
        <f>+B160/B159</f>
        <v>#DIV/0!</v>
      </c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>
        <f>+B160*50</f>
        <v>0</v>
      </c>
      <c r="D164" s="55"/>
    </row>
    <row r="165" spans="2:4" x14ac:dyDescent="0.3">
      <c r="B165" s="1"/>
      <c r="D165" s="55"/>
    </row>
    <row r="166" spans="2:4" x14ac:dyDescent="0.3">
      <c r="B166" s="1"/>
      <c r="D166" s="55"/>
    </row>
    <row r="167" spans="2:4" x14ac:dyDescent="0.3">
      <c r="B167" s="1"/>
      <c r="D167" s="55"/>
    </row>
    <row r="168" spans="2:4" x14ac:dyDescent="0.3">
      <c r="B168" s="1"/>
      <c r="D168" s="55"/>
    </row>
    <row r="169" spans="2:4" x14ac:dyDescent="0.3">
      <c r="B169" s="1"/>
      <c r="D169" s="55"/>
    </row>
    <row r="170" spans="2:4" x14ac:dyDescent="0.3">
      <c r="B170" s="1"/>
      <c r="D170" s="55"/>
    </row>
    <row r="171" spans="2:4" x14ac:dyDescent="0.3">
      <c r="B171" s="1"/>
      <c r="D171" s="55"/>
    </row>
    <row r="172" spans="2:4" x14ac:dyDescent="0.3">
      <c r="B172" s="1"/>
      <c r="D172" s="55"/>
    </row>
    <row r="173" spans="2:4" x14ac:dyDescent="0.3">
      <c r="B173" s="1"/>
      <c r="D173" s="55"/>
    </row>
    <row r="174" spans="2:4" x14ac:dyDescent="0.3">
      <c r="B174" s="1"/>
    </row>
    <row r="175" spans="2:4" x14ac:dyDescent="0.3">
      <c r="B175" s="1"/>
    </row>
    <row r="176" spans="2:4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81" workbookViewId="0">
      <selection activeCell="AJ57" sqref="AJ57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6" t="s">
        <v>7</v>
      </c>
      <c r="F7" s="517"/>
      <c r="G7" s="521">
        <v>0.7</v>
      </c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2"/>
    </row>
    <row r="8" spans="3:40" x14ac:dyDescent="0.3">
      <c r="E8" s="518" t="s">
        <v>124</v>
      </c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20"/>
    </row>
    <row r="9" spans="3:40" x14ac:dyDescent="0.3">
      <c r="E9" s="536" t="s">
        <v>37</v>
      </c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8"/>
      <c r="Q9" s="534" t="s">
        <v>117</v>
      </c>
      <c r="R9" s="5"/>
      <c r="S9" s="531" t="s">
        <v>4</v>
      </c>
      <c r="T9" s="532"/>
      <c r="U9" s="533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35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28" t="s">
        <v>48</v>
      </c>
      <c r="AE14" s="529"/>
      <c r="AF14" s="530"/>
      <c r="AG14" s="207"/>
      <c r="AH14" s="526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27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604718</v>
      </c>
      <c r="AG16" s="201"/>
      <c r="AH16" s="215">
        <f>+AJ31</f>
        <v>1866.3034808335801</v>
      </c>
      <c r="AI16" s="215"/>
      <c r="AJ16" s="216">
        <f>+S119</f>
        <v>48534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107439</v>
      </c>
      <c r="AG17" s="202"/>
      <c r="AH17" s="163">
        <v>1559</v>
      </c>
      <c r="AI17" s="215"/>
      <c r="AJ17" s="162">
        <v>7889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87208</v>
      </c>
      <c r="AG18" s="202"/>
      <c r="AH18" s="163">
        <v>681</v>
      </c>
      <c r="AI18" s="215"/>
      <c r="AJ18" s="162">
        <v>6464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799365</v>
      </c>
      <c r="AG19" s="202"/>
      <c r="AH19" s="202"/>
      <c r="AI19" s="202"/>
      <c r="AJ19" s="220">
        <f>SUM(AJ16:AJ18)</f>
        <v>62887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Table'!H112</f>
        <v>0.3299471747706903</v>
      </c>
      <c r="AG21" s="202"/>
      <c r="AH21" s="202"/>
      <c r="AI21" s="202"/>
      <c r="AJ21" s="222">
        <f>+AJ19/'Main Table'!Z112</f>
        <v>0.50933020166842147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28" t="s">
        <v>134</v>
      </c>
      <c r="AB25" s="529"/>
      <c r="AC25" s="529"/>
      <c r="AD25" s="529"/>
      <c r="AE25" s="529"/>
      <c r="AF25" s="529"/>
      <c r="AG25" s="529"/>
      <c r="AH25" s="529"/>
      <c r="AI25" s="529"/>
      <c r="AJ25" s="529"/>
      <c r="AK25" s="530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389085</v>
      </c>
      <c r="AE27" s="169"/>
      <c r="AF27" s="200">
        <v>2000</v>
      </c>
      <c r="AG27" s="169"/>
      <c r="AH27" s="191">
        <f>+AD27/AD$31</f>
        <v>0.54634722399695568</v>
      </c>
      <c r="AI27" s="191"/>
      <c r="AJ27" s="169">
        <f>+AF27*AH27</f>
        <v>1092.6944479939114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169734</v>
      </c>
      <c r="AE28" s="169"/>
      <c r="AF28" s="200">
        <v>1911</v>
      </c>
      <c r="AG28" s="169"/>
      <c r="AH28" s="191">
        <f>+AD28/AD$31</f>
        <v>0.23833789459346746</v>
      </c>
      <c r="AI28" s="191"/>
      <c r="AJ28" s="169">
        <f>+AF28*AH28</f>
        <v>455.4637165681163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45899</v>
      </c>
      <c r="AE29" s="169"/>
      <c r="AF29" s="200">
        <v>1287</v>
      </c>
      <c r="AG29" s="169"/>
      <c r="AH29" s="191">
        <f>+AD29/AD$31</f>
        <v>6.4450675904330082E-2</v>
      </c>
      <c r="AI29" s="191"/>
      <c r="AJ29" s="169">
        <f>+AF29*AH29</f>
        <v>82.948019888872821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107439</v>
      </c>
      <c r="AE30" s="281"/>
      <c r="AF30" s="169">
        <f>+AH17</f>
        <v>1559</v>
      </c>
      <c r="AG30" s="281"/>
      <c r="AH30" s="191">
        <f>+AD30/AD$31</f>
        <v>0.15086420550524673</v>
      </c>
      <c r="AI30" s="281"/>
      <c r="AJ30" s="169">
        <f>+AF30*AH30</f>
        <v>235.19729638267967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712157</v>
      </c>
      <c r="AE31" s="169"/>
      <c r="AF31" s="169"/>
      <c r="AG31" s="169"/>
      <c r="AH31" s="194">
        <f>SUM(AH27:AH30)</f>
        <v>0.99999999999999989</v>
      </c>
      <c r="AI31" s="191"/>
      <c r="AJ31" s="193">
        <f>SUM(AJ27:AJ30)</f>
        <v>1866.3034808335801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23" t="s">
        <v>31</v>
      </c>
      <c r="AB36" s="524"/>
      <c r="AC36" s="524"/>
      <c r="AD36" s="524"/>
      <c r="AE36" s="524"/>
      <c r="AF36" s="524"/>
      <c r="AG36" s="524"/>
      <c r="AH36" s="524"/>
      <c r="AI36" s="525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Table'!Z112</f>
        <v>123470</v>
      </c>
      <c r="AJ49" s="56">
        <f>+AJ19</f>
        <v>62887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62887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60583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25444.86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35138.14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0.28458848303231554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84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ref="K101" si="29">SUM(E101:I101)</f>
        <v>599067</v>
      </c>
      <c r="L101" s="6"/>
      <c r="M101" s="484">
        <f t="shared" ref="M101" si="30">+(K101-K100)/K100</f>
        <v>1.4928766546188901E-3</v>
      </c>
      <c r="N101" s="29"/>
      <c r="O101" s="29"/>
      <c r="P101" s="29"/>
      <c r="Q101" s="377">
        <f t="shared" ref="Q101" si="31">+K101-K100</f>
        <v>893</v>
      </c>
      <c r="R101" s="6"/>
      <c r="S101" s="7">
        <f>30974+12869+4226</f>
        <v>48069</v>
      </c>
      <c r="T101" s="6"/>
      <c r="U101" s="287">
        <f t="shared" ref="U101" si="32">+S101/K101</f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ref="K102" si="33">SUM(E102:I102)</f>
        <v>600609</v>
      </c>
      <c r="L102" s="6"/>
      <c r="M102" s="484">
        <f t="shared" ref="M102" si="34">+(K102-K101)/K101</f>
        <v>2.5740025740025739E-3</v>
      </c>
      <c r="N102" s="29"/>
      <c r="O102" s="29"/>
      <c r="P102" s="29"/>
      <c r="Q102" s="377">
        <f t="shared" ref="Q102" si="35">+K102-K101</f>
        <v>1542</v>
      </c>
      <c r="R102" s="6"/>
      <c r="S102" s="7">
        <f>31015+12902+4238</f>
        <v>48155</v>
      </c>
      <c r="T102" s="6"/>
      <c r="U102" s="287">
        <f t="shared" ref="U102" si="36">+S102/K102</f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ref="K103" si="37">SUM(E103:I103)</f>
        <v>601821</v>
      </c>
      <c r="L103" s="6"/>
      <c r="M103" s="484">
        <f t="shared" ref="M103" si="38">+(K103-K102)/K102</f>
        <v>2.0179517789443713E-3</v>
      </c>
      <c r="N103" s="29"/>
      <c r="O103" s="29"/>
      <c r="P103" s="29"/>
      <c r="Q103" s="377">
        <f t="shared" ref="Q103" si="39">+K103-K102</f>
        <v>1212</v>
      </c>
      <c r="R103" s="6"/>
      <c r="S103" s="7">
        <f>31083+12924+4251</f>
        <v>48258</v>
      </c>
      <c r="T103" s="6"/>
      <c r="U103" s="287">
        <f t="shared" ref="U103" si="40">+S103/K103</f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ref="K104" si="41">SUM(E104:I104)</f>
        <v>602833</v>
      </c>
      <c r="L104" s="6"/>
      <c r="M104" s="484">
        <f t="shared" ref="M104" si="42">+(K104-K103)/K103</f>
        <v>1.6815631225896072E-3</v>
      </c>
      <c r="N104" s="29"/>
      <c r="O104" s="29"/>
      <c r="P104" s="29"/>
      <c r="Q104" s="377">
        <f t="shared" ref="Q104" si="43">+K104-K103</f>
        <v>1012</v>
      </c>
      <c r="R104" s="6"/>
      <c r="S104" s="7">
        <f>31083+12924+4251</f>
        <v>48258</v>
      </c>
      <c r="T104" s="6"/>
      <c r="U104" s="287">
        <f t="shared" ref="U104" si="44">+S104/K104</f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ref="K105" si="45">SUM(E105:I105)</f>
        <v>603685</v>
      </c>
      <c r="L105" s="6"/>
      <c r="M105" s="484">
        <f t="shared" ref="M105" si="46">+(K105-K104)/K104</f>
        <v>1.4133267422320941E-3</v>
      </c>
      <c r="N105" s="29"/>
      <c r="O105" s="29"/>
      <c r="P105" s="29"/>
      <c r="Q105" s="377">
        <f t="shared" ref="Q105:Q106" si="47">+K105-K104</f>
        <v>852</v>
      </c>
      <c r="R105" s="6"/>
      <c r="S105" s="7">
        <f>31125+12939+4260</f>
        <v>48324</v>
      </c>
      <c r="T105" s="6"/>
      <c r="U105" s="287">
        <f t="shared" ref="U105" si="48">+S105/K105</f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ref="K106" si="49">SUM(E106:I106)</f>
        <v>604718</v>
      </c>
      <c r="L106" s="6"/>
      <c r="M106" s="484">
        <f t="shared" ref="M106" si="50">+(K106-K105)/K105</f>
        <v>1.7111573088614096E-3</v>
      </c>
      <c r="N106" s="29"/>
      <c r="O106" s="29"/>
      <c r="P106" s="29"/>
      <c r="Q106" s="377">
        <f t="shared" si="47"/>
        <v>1033</v>
      </c>
      <c r="R106" s="6"/>
      <c r="S106" s="7">
        <f>31232+13025+4277</f>
        <v>48534</v>
      </c>
      <c r="T106" s="6"/>
      <c r="U106" s="287">
        <f t="shared" ref="U106" si="51">+S106/K106</f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/>
      <c r="F107" s="7"/>
      <c r="G107" s="7"/>
      <c r="H107" s="7"/>
      <c r="I107" s="7"/>
      <c r="J107" s="288"/>
      <c r="K107" s="7"/>
      <c r="L107" s="6"/>
      <c r="M107" s="484"/>
      <c r="N107" s="29"/>
      <c r="O107" s="29"/>
      <c r="P107" s="29"/>
      <c r="Q107" s="377"/>
      <c r="R107" s="6"/>
      <c r="S107" s="7"/>
      <c r="T107" s="6"/>
      <c r="U107" s="287"/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/>
      <c r="F108" s="7"/>
      <c r="G108" s="7"/>
      <c r="H108" s="7"/>
      <c r="I108" s="7"/>
      <c r="J108" s="288"/>
      <c r="K108" s="7"/>
      <c r="L108" s="6"/>
      <c r="M108" s="484"/>
      <c r="N108" s="29"/>
      <c r="O108" s="29"/>
      <c r="P108" s="29"/>
      <c r="Q108" s="377"/>
      <c r="R108" s="6"/>
      <c r="S108" s="7"/>
      <c r="T108" s="6"/>
      <c r="U108" s="287"/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/>
      <c r="F109" s="7"/>
      <c r="G109" s="7"/>
      <c r="H109" s="7"/>
      <c r="I109" s="7"/>
      <c r="J109" s="288"/>
      <c r="K109" s="7"/>
      <c r="L109" s="6"/>
      <c r="M109" s="484"/>
      <c r="N109" s="29"/>
      <c r="O109" s="29"/>
      <c r="P109" s="29"/>
      <c r="Q109" s="377"/>
      <c r="R109" s="6"/>
      <c r="S109" s="7"/>
      <c r="T109" s="6"/>
      <c r="U109" s="287"/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/>
      <c r="F110" s="7"/>
      <c r="G110" s="7"/>
      <c r="H110" s="7"/>
      <c r="I110" s="7"/>
      <c r="J110" s="288"/>
      <c r="K110" s="7"/>
      <c r="L110" s="6"/>
      <c r="M110" s="484"/>
      <c r="N110" s="29"/>
      <c r="O110" s="29"/>
      <c r="P110" s="29"/>
      <c r="Q110" s="377"/>
      <c r="R110" s="6"/>
      <c r="S110" s="7"/>
      <c r="T110" s="6"/>
      <c r="U110" s="287"/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/>
      <c r="F111" s="7"/>
      <c r="G111" s="7"/>
      <c r="H111" s="7"/>
      <c r="I111" s="7"/>
      <c r="J111" s="288"/>
      <c r="K111" s="7"/>
      <c r="L111" s="6"/>
      <c r="M111" s="484"/>
      <c r="N111" s="29"/>
      <c r="O111" s="29"/>
      <c r="P111" s="29"/>
      <c r="Q111" s="377"/>
      <c r="R111" s="6"/>
      <c r="S111" s="7"/>
      <c r="T111" s="6"/>
      <c r="U111" s="287"/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/>
      <c r="F112" s="7"/>
      <c r="G112" s="7"/>
      <c r="H112" s="7"/>
      <c r="I112" s="7"/>
      <c r="J112" s="288"/>
      <c r="K112" s="7"/>
      <c r="L112" s="6"/>
      <c r="M112" s="484"/>
      <c r="N112" s="29"/>
      <c r="O112" s="29"/>
      <c r="P112" s="29"/>
      <c r="Q112" s="377"/>
      <c r="R112" s="6"/>
      <c r="S112" s="7"/>
      <c r="T112" s="6"/>
      <c r="U112" s="287"/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/>
      <c r="F113" s="7"/>
      <c r="G113" s="7"/>
      <c r="H113" s="7"/>
      <c r="I113" s="7"/>
      <c r="J113" s="288"/>
      <c r="K113" s="7"/>
      <c r="L113" s="6"/>
      <c r="M113" s="484"/>
      <c r="N113" s="29"/>
      <c r="O113" s="29"/>
      <c r="P113" s="29"/>
      <c r="Q113" s="377"/>
      <c r="R113" s="6"/>
      <c r="S113" s="7"/>
      <c r="T113" s="6"/>
      <c r="U113" s="287"/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4"/>
      <c r="N114" s="29"/>
      <c r="O114" s="29"/>
      <c r="P114" s="29"/>
      <c r="Q114" s="377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4"/>
      <c r="N115" s="29"/>
      <c r="O115" s="29"/>
      <c r="P115" s="29"/>
      <c r="Q115" s="377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6"/>
      <c r="N116" s="29"/>
      <c r="O116" s="29"/>
      <c r="P116" s="29"/>
      <c r="Q116" s="377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6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82</v>
      </c>
      <c r="E119" s="56">
        <f>+E106</f>
        <v>389085</v>
      </c>
      <c r="F119" s="56">
        <f>+F52</f>
        <v>0</v>
      </c>
      <c r="G119" s="56">
        <f t="shared" ref="G119:S119" si="52">+G106</f>
        <v>169734</v>
      </c>
      <c r="H119" s="56">
        <f t="shared" si="52"/>
        <v>0</v>
      </c>
      <c r="I119" s="56">
        <f t="shared" si="52"/>
        <v>45899</v>
      </c>
      <c r="J119" s="56">
        <f t="shared" si="52"/>
        <v>0</v>
      </c>
      <c r="K119" s="56">
        <f t="shared" si="52"/>
        <v>604718</v>
      </c>
      <c r="L119" s="56">
        <f t="shared" si="52"/>
        <v>0</v>
      </c>
      <c r="M119" s="278">
        <f t="shared" si="52"/>
        <v>1.7111573088614096E-3</v>
      </c>
      <c r="N119" s="56">
        <f t="shared" si="52"/>
        <v>0</v>
      </c>
      <c r="O119" s="56">
        <f t="shared" si="52"/>
        <v>0</v>
      </c>
      <c r="P119" s="56">
        <f t="shared" si="52"/>
        <v>0</v>
      </c>
      <c r="Q119" s="56">
        <f t="shared" si="52"/>
        <v>1033</v>
      </c>
      <c r="R119" s="56">
        <f t="shared" si="52"/>
        <v>0</v>
      </c>
      <c r="S119" s="56">
        <f t="shared" si="52"/>
        <v>48534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9"/>
      <c r="N120" s="56"/>
      <c r="O120" s="56"/>
      <c r="P120" s="56"/>
      <c r="Q120" s="56"/>
      <c r="R120" s="56"/>
      <c r="S120" s="56"/>
    </row>
    <row r="121" spans="3:41" x14ac:dyDescent="0.3">
      <c r="E121" s="59"/>
      <c r="K121" s="1"/>
    </row>
    <row r="122" spans="3:41" x14ac:dyDescent="0.3">
      <c r="C122" s="123"/>
      <c r="D122" s="124"/>
      <c r="E122" s="394"/>
      <c r="F122" s="10"/>
      <c r="G122" s="10"/>
      <c r="H122" s="10"/>
      <c r="I122" s="61"/>
      <c r="J122" s="10"/>
      <c r="K122" s="10"/>
      <c r="L122" s="10"/>
      <c r="M122" s="10"/>
      <c r="N122" s="10"/>
      <c r="O122" s="10"/>
      <c r="P122" s="10"/>
      <c r="Q122" s="394"/>
      <c r="R122" s="10"/>
      <c r="S122" s="10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25" workbookViewId="0">
      <selection activeCell="Q28" sqref="Q28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59" t="s">
        <v>5</v>
      </c>
      <c r="C1" s="259"/>
      <c r="D1" s="259"/>
    </row>
    <row r="2" spans="2:29" ht="16.2" thickBot="1" x14ac:dyDescent="0.35">
      <c r="B2" s="259" t="s">
        <v>6</v>
      </c>
      <c r="C2" s="259"/>
      <c r="D2" s="259"/>
    </row>
    <row r="3" spans="2:29" ht="16.2" thickBot="1" x14ac:dyDescent="0.35">
      <c r="B3" s="257" t="s">
        <v>13</v>
      </c>
      <c r="C3" s="257"/>
      <c r="D3" s="167"/>
      <c r="S3" s="544" t="s">
        <v>115</v>
      </c>
      <c r="T3" s="545"/>
      <c r="U3" s="545"/>
      <c r="V3" s="545"/>
      <c r="W3" s="545"/>
      <c r="X3" s="545"/>
      <c r="Y3" s="545"/>
      <c r="Z3" s="545"/>
      <c r="AA3" s="545"/>
      <c r="AB3" s="545"/>
      <c r="AC3" s="546"/>
    </row>
    <row r="4" spans="2:29" ht="15.6" x14ac:dyDescent="0.3">
      <c r="B4" s="257"/>
      <c r="C4" s="257"/>
      <c r="D4" s="167"/>
      <c r="S4" s="294"/>
      <c r="T4" s="480" t="s">
        <v>79</v>
      </c>
      <c r="U4" s="6"/>
      <c r="V4" s="480" t="s">
        <v>107</v>
      </c>
      <c r="W4" s="5"/>
      <c r="X4" s="480" t="s">
        <v>108</v>
      </c>
      <c r="Y4" s="5"/>
      <c r="Z4" s="480" t="s">
        <v>74</v>
      </c>
      <c r="AA4" s="6"/>
      <c r="AB4" s="295" t="s">
        <v>15</v>
      </c>
      <c r="AC4" s="296"/>
    </row>
    <row r="5" spans="2:29" ht="15.6" x14ac:dyDescent="0.3">
      <c r="B5" s="257"/>
      <c r="C5" t="s">
        <v>93</v>
      </c>
      <c r="D5" s="167"/>
      <c r="E5" t="s">
        <v>94</v>
      </c>
      <c r="S5" s="294"/>
      <c r="T5" s="6"/>
      <c r="U5" s="6"/>
      <c r="V5" s="6"/>
      <c r="W5" s="6"/>
      <c r="X5" s="6"/>
      <c r="Y5" s="6"/>
      <c r="Z5" s="6"/>
      <c r="AA5" s="6"/>
      <c r="AB5" s="6"/>
      <c r="AC5" s="296"/>
    </row>
    <row r="6" spans="2:29" ht="15.6" x14ac:dyDescent="0.3">
      <c r="B6" s="257"/>
      <c r="C6" s="257"/>
      <c r="D6" s="170"/>
      <c r="E6" t="s">
        <v>95</v>
      </c>
      <c r="F6" t="s">
        <v>112</v>
      </c>
      <c r="S6" s="294"/>
      <c r="T6" s="297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6"/>
    </row>
    <row r="7" spans="2:29" ht="15.6" x14ac:dyDescent="0.3">
      <c r="B7" s="257"/>
      <c r="C7" s="257"/>
      <c r="D7" s="170"/>
      <c r="E7" t="s">
        <v>96</v>
      </c>
      <c r="F7" t="s">
        <v>98</v>
      </c>
      <c r="S7" s="294"/>
      <c r="T7" s="297">
        <f>+T6+1</f>
        <v>43952</v>
      </c>
      <c r="U7" s="6"/>
      <c r="V7" s="7">
        <v>432831</v>
      </c>
      <c r="W7" s="6"/>
      <c r="X7" s="44">
        <v>0.38300000000000001</v>
      </c>
      <c r="Y7" s="6"/>
      <c r="Z7" s="299">
        <f t="shared" ref="Z7:Z19" si="0">+V6-V7</f>
        <v>-5097</v>
      </c>
      <c r="AA7" s="6"/>
      <c r="AB7" s="6"/>
      <c r="AC7" s="296"/>
    </row>
    <row r="8" spans="2:29" ht="15.6" x14ac:dyDescent="0.3">
      <c r="B8" s="257"/>
      <c r="C8" s="257"/>
      <c r="D8" s="170"/>
      <c r="E8" t="s">
        <v>97</v>
      </c>
      <c r="F8" t="s">
        <v>113</v>
      </c>
      <c r="S8" s="294"/>
      <c r="T8" s="297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299">
        <f t="shared" si="0"/>
        <v>-681</v>
      </c>
      <c r="AA8" s="6"/>
      <c r="AB8" s="6"/>
      <c r="AC8" s="296"/>
    </row>
    <row r="9" spans="2:29" ht="15.6" x14ac:dyDescent="0.3">
      <c r="B9" s="257"/>
      <c r="C9" s="257"/>
      <c r="D9" s="170"/>
      <c r="R9" s="474"/>
      <c r="S9" s="294"/>
      <c r="T9" s="297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299">
        <f t="shared" si="0"/>
        <v>-833</v>
      </c>
      <c r="AA9" s="6"/>
      <c r="AB9" s="6"/>
      <c r="AC9" s="296"/>
    </row>
    <row r="10" spans="2:29" ht="15.6" x14ac:dyDescent="0.3">
      <c r="B10" s="257"/>
      <c r="C10" s="279" t="s">
        <v>99</v>
      </c>
      <c r="D10" s="170"/>
      <c r="E10" t="s">
        <v>102</v>
      </c>
      <c r="S10" s="294"/>
      <c r="T10" s="297">
        <f t="shared" si="1"/>
        <v>43955</v>
      </c>
      <c r="U10" s="6"/>
      <c r="V10" s="7">
        <v>458962</v>
      </c>
      <c r="W10" s="6"/>
      <c r="X10" s="44">
        <v>0.378</v>
      </c>
      <c r="Y10" s="6"/>
      <c r="Z10" s="299">
        <f t="shared" si="0"/>
        <v>-24617</v>
      </c>
      <c r="AA10" s="6"/>
      <c r="AB10" s="6"/>
      <c r="AC10" s="296"/>
    </row>
    <row r="11" spans="2:29" ht="15.6" x14ac:dyDescent="0.3">
      <c r="B11" s="257"/>
      <c r="C11" s="257"/>
      <c r="D11" s="170"/>
      <c r="E11" t="s">
        <v>95</v>
      </c>
      <c r="F11" t="s">
        <v>100</v>
      </c>
      <c r="S11" s="294"/>
      <c r="T11" s="297">
        <f t="shared" si="1"/>
        <v>43956</v>
      </c>
      <c r="U11" s="6"/>
      <c r="V11" s="298">
        <v>455743</v>
      </c>
      <c r="W11" s="6"/>
      <c r="X11" s="44">
        <v>0.36799999999999999</v>
      </c>
      <c r="Y11" s="6"/>
      <c r="Z11" s="299">
        <f t="shared" si="0"/>
        <v>3219</v>
      </c>
      <c r="AA11" s="6"/>
      <c r="AB11" s="303"/>
      <c r="AC11" s="296"/>
    </row>
    <row r="12" spans="2:29" ht="15.6" x14ac:dyDescent="0.3">
      <c r="B12" s="257"/>
      <c r="C12" s="257"/>
      <c r="D12" s="170"/>
      <c r="E12" t="s">
        <v>96</v>
      </c>
      <c r="F12" t="s">
        <v>101</v>
      </c>
      <c r="S12" s="294"/>
      <c r="T12" s="297">
        <f t="shared" si="1"/>
        <v>43957</v>
      </c>
      <c r="U12" s="6"/>
      <c r="V12" s="298">
        <v>454697</v>
      </c>
      <c r="W12" s="6"/>
      <c r="X12" s="44">
        <f>+L$36</f>
        <v>0.14426224230261533</v>
      </c>
      <c r="Y12" s="6"/>
      <c r="Z12" s="299">
        <f t="shared" si="0"/>
        <v>1046</v>
      </c>
      <c r="AA12" s="6"/>
      <c r="AB12" s="303"/>
      <c r="AC12" s="296"/>
    </row>
    <row r="13" spans="2:29" ht="15.6" x14ac:dyDescent="0.3">
      <c r="B13" s="257"/>
      <c r="C13" s="257"/>
      <c r="D13" s="170"/>
      <c r="S13" s="294"/>
      <c r="T13" s="297">
        <f t="shared" si="1"/>
        <v>43958</v>
      </c>
      <c r="U13" s="6"/>
      <c r="V13" s="298">
        <v>454838</v>
      </c>
      <c r="W13" s="6"/>
      <c r="X13" s="44">
        <f>+L37</f>
        <v>0</v>
      </c>
      <c r="Y13" s="6"/>
      <c r="Z13" s="299">
        <f t="shared" si="0"/>
        <v>-141</v>
      </c>
      <c r="AA13" s="6"/>
      <c r="AB13" s="303"/>
      <c r="AC13" s="296"/>
    </row>
    <row r="14" spans="2:29" ht="15.6" x14ac:dyDescent="0.3">
      <c r="B14" s="257"/>
      <c r="C14" s="279" t="s">
        <v>103</v>
      </c>
      <c r="D14" s="170"/>
      <c r="E14" t="s">
        <v>104</v>
      </c>
      <c r="S14" s="294"/>
      <c r="T14" s="297">
        <f t="shared" si="1"/>
        <v>43959</v>
      </c>
      <c r="U14" s="6"/>
      <c r="V14" s="298">
        <v>452043</v>
      </c>
      <c r="W14" s="6"/>
      <c r="X14" s="44">
        <f>+L38</f>
        <v>0</v>
      </c>
      <c r="Y14" s="6"/>
      <c r="Z14" s="299">
        <f t="shared" si="0"/>
        <v>2795</v>
      </c>
      <c r="AA14" s="6"/>
      <c r="AB14" s="303"/>
      <c r="AC14" s="296"/>
    </row>
    <row r="15" spans="2:29" x14ac:dyDescent="0.3">
      <c r="B15" s="257"/>
      <c r="E15" s="547" t="s">
        <v>105</v>
      </c>
      <c r="F15" s="547"/>
      <c r="G15" s="547"/>
      <c r="H15" s="547"/>
      <c r="I15" s="547"/>
      <c r="S15" s="294"/>
      <c r="T15" s="297">
        <f t="shared" si="1"/>
        <v>43960</v>
      </c>
      <c r="U15" s="6"/>
      <c r="V15" s="298">
        <v>439209</v>
      </c>
      <c r="W15" s="6"/>
      <c r="X15" s="44">
        <f>+L40</f>
        <v>0</v>
      </c>
      <c r="Y15" s="6"/>
      <c r="Z15" s="299">
        <f t="shared" si="0"/>
        <v>12834</v>
      </c>
      <c r="AA15" s="6"/>
      <c r="AB15" s="303"/>
      <c r="AC15" s="296"/>
    </row>
    <row r="16" spans="2:29" x14ac:dyDescent="0.3">
      <c r="R16" s="474"/>
      <c r="S16" s="294"/>
      <c r="T16" s="297">
        <f t="shared" si="1"/>
        <v>43961</v>
      </c>
      <c r="U16" s="6"/>
      <c r="V16" s="298">
        <v>423501</v>
      </c>
      <c r="W16" s="6"/>
      <c r="X16" s="44">
        <f>+L41</f>
        <v>0</v>
      </c>
      <c r="Y16" s="6"/>
      <c r="Z16" s="299">
        <f t="shared" si="0"/>
        <v>15708</v>
      </c>
      <c r="AA16" s="6"/>
      <c r="AB16" s="303"/>
      <c r="AC16" s="296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4"/>
      <c r="T17" s="297">
        <f t="shared" si="1"/>
        <v>43962</v>
      </c>
      <c r="U17" s="6"/>
      <c r="V17" s="298">
        <v>415158</v>
      </c>
      <c r="W17" s="6"/>
      <c r="X17" s="44">
        <f>+L42</f>
        <v>0</v>
      </c>
      <c r="Y17" s="6"/>
      <c r="Z17" s="299">
        <f t="shared" si="0"/>
        <v>8343</v>
      </c>
      <c r="AA17" s="6"/>
      <c r="AB17" s="303"/>
      <c r="AC17" s="296"/>
    </row>
    <row r="18" spans="3:29" ht="15" thickBot="1" x14ac:dyDescent="0.35">
      <c r="C18" s="1"/>
      <c r="D18" s="553" t="s">
        <v>46</v>
      </c>
      <c r="E18" s="554"/>
      <c r="F18" s="554"/>
      <c r="G18" s="554"/>
      <c r="H18" s="554"/>
      <c r="I18" s="554"/>
      <c r="J18" s="554"/>
      <c r="K18" s="554"/>
      <c r="L18" s="554"/>
      <c r="M18" s="554"/>
      <c r="N18" s="554"/>
      <c r="O18" s="555"/>
      <c r="P18" s="90"/>
      <c r="Q18" s="90"/>
      <c r="R18" s="90"/>
      <c r="S18" s="294"/>
      <c r="T18" s="297">
        <f t="shared" si="1"/>
        <v>43963</v>
      </c>
      <c r="U18" s="6"/>
      <c r="V18" s="298">
        <v>413524</v>
      </c>
      <c r="W18" s="6"/>
      <c r="X18" s="44">
        <f>+L43</f>
        <v>0</v>
      </c>
      <c r="Y18" s="6"/>
      <c r="Z18" s="299">
        <f t="shared" si="0"/>
        <v>1634</v>
      </c>
      <c r="AA18" s="6"/>
      <c r="AB18" s="303"/>
      <c r="AC18" s="296"/>
    </row>
    <row r="19" spans="3:29" ht="15" thickBot="1" x14ac:dyDescent="0.35">
      <c r="C19" s="1"/>
      <c r="D19" s="146"/>
      <c r="E19" s="556" t="s">
        <v>76</v>
      </c>
      <c r="F19" s="556"/>
      <c r="G19" s="556"/>
      <c r="H19" s="556"/>
      <c r="I19" s="147" t="s">
        <v>75</v>
      </c>
      <c r="J19" s="148"/>
      <c r="K19" s="561" t="s">
        <v>73</v>
      </c>
      <c r="L19" s="561"/>
      <c r="M19" s="141"/>
      <c r="N19" s="145" t="s">
        <v>74</v>
      </c>
      <c r="O19" s="142"/>
      <c r="P19" s="114"/>
      <c r="Q19" s="114"/>
      <c r="R19" s="114"/>
      <c r="S19" s="294"/>
      <c r="T19" s="297">
        <f t="shared" si="1"/>
        <v>43964</v>
      </c>
      <c r="U19" s="6"/>
      <c r="V19" s="298">
        <v>410932</v>
      </c>
      <c r="W19" s="6"/>
      <c r="X19" s="44">
        <f>+L44</f>
        <v>0</v>
      </c>
      <c r="Y19" s="6"/>
      <c r="Z19" s="299">
        <f t="shared" si="0"/>
        <v>2592</v>
      </c>
      <c r="AA19" s="6"/>
      <c r="AB19" s="303"/>
      <c r="AC19" s="296"/>
    </row>
    <row r="20" spans="3:29" x14ac:dyDescent="0.3">
      <c r="C20" s="1"/>
      <c r="D20" s="126"/>
      <c r="E20" s="127" t="s">
        <v>135</v>
      </c>
      <c r="F20" s="128"/>
      <c r="G20" s="127"/>
      <c r="H20" s="127"/>
      <c r="I20" s="93">
        <f>+'Main Table'!H93</f>
        <v>2089701</v>
      </c>
      <c r="J20" s="129"/>
      <c r="K20" s="140"/>
      <c r="L20" s="140"/>
      <c r="M20" s="140"/>
      <c r="N20" s="140"/>
      <c r="O20" s="136"/>
      <c r="P20" s="90"/>
      <c r="Q20" s="90"/>
      <c r="R20" s="90"/>
      <c r="S20" s="294"/>
      <c r="T20" s="297">
        <f t="shared" si="1"/>
        <v>43965</v>
      </c>
      <c r="U20" s="6"/>
      <c r="V20" s="298">
        <v>409640</v>
      </c>
      <c r="W20" s="6"/>
      <c r="X20" s="44">
        <v>0</v>
      </c>
      <c r="Y20" s="6"/>
      <c r="Z20" s="299">
        <f t="shared" ref="Z20:Z51" si="2">+V19-V20</f>
        <v>1292</v>
      </c>
      <c r="AA20" s="6"/>
      <c r="AB20" s="303"/>
      <c r="AC20" s="296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Table'!Z112</f>
        <v>123470</v>
      </c>
      <c r="J21" s="129"/>
      <c r="K21" s="140"/>
      <c r="L21" s="140"/>
      <c r="M21" s="140"/>
      <c r="N21" s="140"/>
      <c r="O21" s="136"/>
      <c r="P21" s="90"/>
      <c r="Q21" s="90"/>
      <c r="R21" s="90"/>
      <c r="S21" s="294"/>
      <c r="T21" s="297">
        <f t="shared" si="1"/>
        <v>43966</v>
      </c>
      <c r="U21" s="6"/>
      <c r="V21" s="298">
        <v>405327</v>
      </c>
      <c r="W21" s="6"/>
      <c r="X21" s="44">
        <v>0.27300000000000002</v>
      </c>
      <c r="Y21" s="6"/>
      <c r="Z21" s="299">
        <f t="shared" si="2"/>
        <v>4313</v>
      </c>
      <c r="AA21" s="6"/>
      <c r="AB21" s="303"/>
      <c r="AC21" s="296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16500</v>
      </c>
      <c r="J22" s="129"/>
      <c r="K22" s="140"/>
      <c r="L22" s="282">
        <v>16500</v>
      </c>
      <c r="M22" s="140"/>
      <c r="N22" s="160">
        <f>+(I22-L22)/I22</f>
        <v>0</v>
      </c>
      <c r="O22" s="136"/>
      <c r="P22" s="90"/>
      <c r="Q22" s="90"/>
      <c r="R22" s="90"/>
      <c r="S22" s="294"/>
      <c r="T22" s="297">
        <f t="shared" si="1"/>
        <v>43967</v>
      </c>
      <c r="U22" s="6"/>
      <c r="V22" s="298">
        <v>393991</v>
      </c>
      <c r="W22" s="6"/>
      <c r="X22" s="44">
        <v>0.26100000000000001</v>
      </c>
      <c r="Y22" s="6"/>
      <c r="Z22" s="299">
        <f t="shared" si="2"/>
        <v>11336</v>
      </c>
      <c r="AA22" s="6"/>
      <c r="AB22" s="303"/>
      <c r="AC22" s="296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1949731</v>
      </c>
      <c r="J23" s="129"/>
      <c r="K23" s="140"/>
      <c r="L23" s="140"/>
      <c r="M23" s="140"/>
      <c r="N23" s="140"/>
      <c r="O23" s="136"/>
      <c r="P23" s="113"/>
      <c r="Q23" s="113"/>
      <c r="R23" s="475"/>
      <c r="S23" s="294"/>
      <c r="T23" s="297">
        <f t="shared" si="1"/>
        <v>43968</v>
      </c>
      <c r="U23" s="6"/>
      <c r="V23" s="298">
        <v>384245</v>
      </c>
      <c r="W23" s="6"/>
      <c r="X23" s="44">
        <v>0.251</v>
      </c>
      <c r="Y23" s="6"/>
      <c r="Z23" s="299">
        <f t="shared" si="2"/>
        <v>9746</v>
      </c>
      <c r="AA23" s="6"/>
      <c r="AB23" s="303"/>
      <c r="AC23" s="296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Table'!AO112</f>
        <v>1020381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4"/>
      <c r="T24" s="297">
        <f t="shared" si="1"/>
        <v>43969</v>
      </c>
      <c r="U24" s="6"/>
      <c r="V24" s="298">
        <v>379527</v>
      </c>
      <c r="W24" s="6"/>
      <c r="X24" s="44">
        <v>0.245</v>
      </c>
      <c r="Y24" s="6"/>
      <c r="Z24" s="299">
        <f t="shared" si="2"/>
        <v>4718</v>
      </c>
      <c r="AA24" s="6"/>
      <c r="AB24" s="303"/>
      <c r="AC24" s="296"/>
    </row>
    <row r="25" spans="3:29" x14ac:dyDescent="0.3">
      <c r="C25" s="1"/>
      <c r="D25" s="557" t="s">
        <v>49</v>
      </c>
      <c r="E25" s="558"/>
      <c r="F25" s="558"/>
      <c r="G25" s="558"/>
      <c r="H25" s="558"/>
      <c r="I25" s="132">
        <f>+I23-I24</f>
        <v>929350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4"/>
      <c r="T25" s="297">
        <f t="shared" si="1"/>
        <v>43970</v>
      </c>
      <c r="U25" s="6"/>
      <c r="V25" s="298">
        <v>375997</v>
      </c>
      <c r="W25" s="6"/>
      <c r="X25" s="44">
        <v>0.23899999999999999</v>
      </c>
      <c r="Y25" s="6"/>
      <c r="Z25" s="299">
        <f t="shared" si="2"/>
        <v>3530</v>
      </c>
      <c r="AA25" s="6"/>
      <c r="AB25" s="303"/>
      <c r="AC25" s="296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1020381</v>
      </c>
      <c r="J26" s="129"/>
      <c r="K26" s="140"/>
      <c r="L26" s="140"/>
      <c r="M26" s="140"/>
      <c r="N26" s="140"/>
      <c r="O26" s="136"/>
      <c r="P26" s="90"/>
      <c r="Q26" s="90"/>
      <c r="R26" s="90"/>
      <c r="S26" s="294"/>
      <c r="T26" s="297">
        <f t="shared" si="1"/>
        <v>43971</v>
      </c>
      <c r="U26" s="6"/>
      <c r="V26" s="298">
        <v>373168</v>
      </c>
      <c r="W26" s="6"/>
      <c r="X26" s="44">
        <v>0.23400000000000001</v>
      </c>
      <c r="Y26" s="6"/>
      <c r="Z26" s="299">
        <f t="shared" si="2"/>
        <v>2829</v>
      </c>
      <c r="AA26" s="6"/>
      <c r="AB26" s="303"/>
      <c r="AC26" s="296"/>
    </row>
    <row r="27" spans="3:29" ht="15" thickBot="1" x14ac:dyDescent="0.35">
      <c r="C27" s="1"/>
      <c r="D27" s="557" t="s">
        <v>46</v>
      </c>
      <c r="E27" s="558"/>
      <c r="F27" s="558"/>
      <c r="G27" s="558"/>
      <c r="H27" s="558"/>
      <c r="I27" s="149">
        <f>+I25+I26</f>
        <v>1949731</v>
      </c>
      <c r="J27" s="129"/>
      <c r="K27" s="562">
        <v>1927294</v>
      </c>
      <c r="L27" s="562"/>
      <c r="M27" s="140"/>
      <c r="N27" s="150">
        <f>+I27-K27</f>
        <v>22437</v>
      </c>
      <c r="O27" s="136"/>
      <c r="P27" s="90"/>
      <c r="Q27" s="90"/>
      <c r="R27" s="90"/>
      <c r="S27" s="294"/>
      <c r="T27" s="297">
        <f t="shared" si="1"/>
        <v>43972</v>
      </c>
      <c r="U27" s="6"/>
      <c r="V27" s="298">
        <v>346181</v>
      </c>
      <c r="W27" s="6"/>
      <c r="X27" s="44">
        <v>0.214</v>
      </c>
      <c r="Y27" s="6"/>
      <c r="Z27" s="299">
        <f t="shared" si="2"/>
        <v>26987</v>
      </c>
      <c r="AA27" s="6"/>
      <c r="AB27" s="303"/>
      <c r="AC27" s="296"/>
    </row>
    <row r="28" spans="3:29" ht="15.6" thickTop="1" thickBot="1" x14ac:dyDescent="0.35">
      <c r="C28" s="10"/>
      <c r="D28" s="135"/>
      <c r="E28" s="559" t="s">
        <v>70</v>
      </c>
      <c r="F28" s="559"/>
      <c r="G28" s="559"/>
      <c r="H28" s="137"/>
      <c r="I28" s="275">
        <f>+I27/I32</f>
        <v>0.80477408319457666</v>
      </c>
      <c r="J28" s="140"/>
      <c r="K28" s="140"/>
      <c r="L28" s="140"/>
      <c r="M28" s="110"/>
      <c r="N28" s="483">
        <f>+N27/K27</f>
        <v>1.1641711124509286E-2</v>
      </c>
      <c r="O28" s="136"/>
      <c r="P28" s="1"/>
      <c r="Q28" s="1"/>
      <c r="R28" s="1"/>
      <c r="S28" s="294"/>
      <c r="T28" s="297">
        <f t="shared" si="1"/>
        <v>43973</v>
      </c>
      <c r="U28" s="6"/>
      <c r="V28" s="298">
        <v>341216</v>
      </c>
      <c r="W28" s="6"/>
      <c r="X28" s="44">
        <v>0.20699999999999999</v>
      </c>
      <c r="Y28" s="6"/>
      <c r="Z28" s="299">
        <f t="shared" si="2"/>
        <v>4965</v>
      </c>
      <c r="AA28" s="6"/>
      <c r="AB28" s="303"/>
      <c r="AC28" s="296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4"/>
      <c r="T29" s="297">
        <f t="shared" si="1"/>
        <v>43974</v>
      </c>
      <c r="U29" s="6"/>
      <c r="V29" s="298">
        <v>336852</v>
      </c>
      <c r="W29" s="6"/>
      <c r="X29" s="44">
        <v>0.20200000000000001</v>
      </c>
      <c r="Y29" s="6"/>
      <c r="Z29" s="299">
        <f t="shared" si="2"/>
        <v>4364</v>
      </c>
      <c r="AA29" s="6"/>
      <c r="AB29" s="303"/>
      <c r="AC29" s="296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1"/>
      <c r="S30" s="294"/>
      <c r="T30" s="297">
        <f t="shared" si="1"/>
        <v>43975</v>
      </c>
      <c r="U30" s="6"/>
      <c r="V30" s="298">
        <v>336142</v>
      </c>
      <c r="W30" s="6"/>
      <c r="X30" s="44">
        <v>0.19900000000000001</v>
      </c>
      <c r="Y30" s="6"/>
      <c r="Z30" s="299">
        <f t="shared" si="2"/>
        <v>710</v>
      </c>
      <c r="AA30" s="6"/>
      <c r="AB30" s="303"/>
      <c r="AC30" s="296"/>
    </row>
    <row r="31" spans="3:29" ht="16.2" thickBot="1" x14ac:dyDescent="0.35">
      <c r="C31" s="90"/>
      <c r="D31" s="273"/>
      <c r="E31" s="568" t="s">
        <v>115</v>
      </c>
      <c r="F31" s="569"/>
      <c r="G31" s="569"/>
      <c r="H31" s="569"/>
      <c r="I31" s="569"/>
      <c r="J31" s="570"/>
      <c r="K31" s="272"/>
      <c r="L31" s="271" t="s">
        <v>10</v>
      </c>
      <c r="M31" s="270"/>
      <c r="N31" s="269"/>
      <c r="O31" s="110"/>
      <c r="P31" s="90"/>
      <c r="Q31" s="90"/>
      <c r="R31" s="90"/>
      <c r="S31" s="294"/>
      <c r="T31" s="297">
        <f t="shared" si="1"/>
        <v>43976</v>
      </c>
      <c r="U31" s="6"/>
      <c r="V31" s="298">
        <v>337736</v>
      </c>
      <c r="W31" s="6"/>
      <c r="X31" s="44">
        <v>0.19800000000000001</v>
      </c>
      <c r="Y31" s="6"/>
      <c r="Z31" s="299">
        <f t="shared" si="2"/>
        <v>-1594</v>
      </c>
      <c r="AA31" s="6"/>
      <c r="AB31" s="303"/>
      <c r="AC31" s="296"/>
    </row>
    <row r="32" spans="3:29" x14ac:dyDescent="0.3">
      <c r="C32" s="10"/>
      <c r="D32" s="260"/>
      <c r="E32" s="261" t="s">
        <v>89</v>
      </c>
      <c r="F32" s="24"/>
      <c r="G32" s="24"/>
      <c r="H32" s="24"/>
      <c r="I32" s="563">
        <f>+'Main Table'!H112</f>
        <v>2422706</v>
      </c>
      <c r="J32" s="563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294"/>
      <c r="T32" s="297">
        <f t="shared" si="1"/>
        <v>43977</v>
      </c>
      <c r="U32" s="6"/>
      <c r="V32" s="298">
        <v>333791</v>
      </c>
      <c r="W32" s="6"/>
      <c r="X32" s="44">
        <v>0.193</v>
      </c>
      <c r="Y32" s="6"/>
      <c r="Z32" s="299">
        <f t="shared" si="2"/>
        <v>3945</v>
      </c>
      <c r="AA32" s="6"/>
      <c r="AB32" s="303"/>
      <c r="AC32" s="296"/>
    </row>
    <row r="33" spans="3:29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294"/>
      <c r="T33" s="297">
        <f t="shared" si="1"/>
        <v>43978</v>
      </c>
      <c r="U33" s="6"/>
      <c r="V33" s="298">
        <v>332639</v>
      </c>
      <c r="W33" s="6"/>
      <c r="X33" s="44">
        <v>0.191</v>
      </c>
      <c r="Y33" s="6"/>
      <c r="Z33" s="299">
        <f t="shared" si="2"/>
        <v>1152</v>
      </c>
      <c r="AA33" s="6"/>
      <c r="AB33" s="303"/>
      <c r="AC33" s="296"/>
    </row>
    <row r="34" spans="3:29" x14ac:dyDescent="0.3">
      <c r="D34" s="263"/>
      <c r="E34" s="22"/>
      <c r="F34" s="264" t="s">
        <v>114</v>
      </c>
      <c r="G34" s="264"/>
      <c r="H34" s="22"/>
      <c r="I34" s="564">
        <f>+I27</f>
        <v>1949731</v>
      </c>
      <c r="J34" s="565"/>
      <c r="K34" s="22"/>
      <c r="L34" s="25">
        <f>+I34/$I$32</f>
        <v>0.80477408319457666</v>
      </c>
      <c r="M34" s="265"/>
      <c r="P34" s="233"/>
      <c r="Q34" s="233"/>
      <c r="R34" s="233"/>
      <c r="S34" s="294"/>
      <c r="T34" s="297">
        <f t="shared" si="1"/>
        <v>43979</v>
      </c>
      <c r="U34" s="6"/>
      <c r="V34" s="298">
        <v>328088</v>
      </c>
      <c r="W34" s="6"/>
      <c r="X34" s="44">
        <v>0.186</v>
      </c>
      <c r="Y34" s="6"/>
      <c r="Z34" s="299">
        <f t="shared" si="2"/>
        <v>4551</v>
      </c>
      <c r="AA34" s="6"/>
      <c r="AB34" s="303"/>
      <c r="AC34" s="296"/>
    </row>
    <row r="35" spans="3:29" x14ac:dyDescent="0.3">
      <c r="D35" s="263"/>
      <c r="E35" s="22"/>
      <c r="F35" s="22" t="s">
        <v>90</v>
      </c>
      <c r="G35" s="22"/>
      <c r="H35" s="22"/>
      <c r="I35" s="571">
        <f>+I21</f>
        <v>123470</v>
      </c>
      <c r="J35" s="572"/>
      <c r="K35" s="22"/>
      <c r="L35" s="25">
        <f>+I35/$I$32</f>
        <v>5.0963674502808018E-2</v>
      </c>
      <c r="M35" s="265"/>
      <c r="P35" s="274"/>
      <c r="Q35" s="274"/>
      <c r="R35" s="274"/>
      <c r="S35" s="294"/>
      <c r="T35" s="297">
        <f t="shared" si="1"/>
        <v>43980</v>
      </c>
      <c r="U35" s="6"/>
      <c r="V35" s="298">
        <v>326426</v>
      </c>
      <c r="W35" s="6"/>
      <c r="X35" s="44">
        <v>0.182</v>
      </c>
      <c r="Y35" s="6"/>
      <c r="Z35" s="299">
        <f t="shared" si="2"/>
        <v>1662</v>
      </c>
      <c r="AA35" s="6"/>
      <c r="AB35" s="303"/>
      <c r="AC35" s="296"/>
    </row>
    <row r="36" spans="3:29" ht="15" thickBot="1" x14ac:dyDescent="0.35">
      <c r="D36" s="263"/>
      <c r="E36" s="560" t="s">
        <v>115</v>
      </c>
      <c r="F36" s="560"/>
      <c r="G36" s="560"/>
      <c r="H36" s="276"/>
      <c r="I36" s="566">
        <f>+I32-I34-I35</f>
        <v>349505</v>
      </c>
      <c r="J36" s="567"/>
      <c r="K36" s="304"/>
      <c r="L36" s="277">
        <f>+I36/$I$32</f>
        <v>0.14426224230261533</v>
      </c>
      <c r="M36" s="265"/>
      <c r="S36" s="294"/>
      <c r="T36" s="297">
        <f t="shared" si="1"/>
        <v>43981</v>
      </c>
      <c r="U36" s="6"/>
      <c r="V36" s="298">
        <v>326228</v>
      </c>
      <c r="W36" s="6"/>
      <c r="X36" s="44">
        <v>0.16900000000000001</v>
      </c>
      <c r="Y36" s="6"/>
      <c r="Z36" s="299">
        <f t="shared" si="2"/>
        <v>198</v>
      </c>
      <c r="AA36" s="6"/>
      <c r="AB36" s="303"/>
      <c r="AC36" s="296"/>
    </row>
    <row r="37" spans="3:29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R37" s="474"/>
      <c r="S37" s="294"/>
      <c r="T37" s="297">
        <f t="shared" si="1"/>
        <v>43982</v>
      </c>
      <c r="U37" s="6"/>
      <c r="V37" s="298">
        <v>303951</v>
      </c>
      <c r="W37" s="6"/>
      <c r="X37" s="44">
        <v>0.16500000000000001</v>
      </c>
      <c r="Y37" s="6"/>
      <c r="Z37" s="299">
        <f t="shared" si="2"/>
        <v>22277</v>
      </c>
      <c r="AA37" s="6"/>
      <c r="AB37" s="303"/>
      <c r="AC37" s="296"/>
    </row>
    <row r="38" spans="3:29" x14ac:dyDescent="0.3">
      <c r="S38" s="294"/>
      <c r="T38" s="297">
        <f t="shared" si="1"/>
        <v>43983</v>
      </c>
      <c r="U38" s="6"/>
      <c r="V38" s="298">
        <v>305817</v>
      </c>
      <c r="W38" s="6"/>
      <c r="X38" s="44">
        <v>0.16400000000000001</v>
      </c>
      <c r="Y38" s="6"/>
      <c r="Z38" s="299">
        <f t="shared" si="2"/>
        <v>-1866</v>
      </c>
      <c r="AA38" s="6"/>
      <c r="AB38" s="303"/>
      <c r="AC38" s="296"/>
    </row>
    <row r="39" spans="3:29" x14ac:dyDescent="0.3">
      <c r="S39" s="294"/>
      <c r="T39" s="297">
        <f t="shared" si="1"/>
        <v>43984</v>
      </c>
      <c r="U39" s="6"/>
      <c r="V39" s="298">
        <v>305724</v>
      </c>
      <c r="W39" s="6"/>
      <c r="X39" s="44">
        <v>0.16300000000000001</v>
      </c>
      <c r="Y39" s="6"/>
      <c r="Z39" s="299">
        <f t="shared" si="2"/>
        <v>93</v>
      </c>
      <c r="AA39" s="6"/>
      <c r="AB39" s="303"/>
      <c r="AC39" s="296"/>
    </row>
    <row r="40" spans="3:29" ht="15" thickBot="1" x14ac:dyDescent="0.35">
      <c r="S40" s="294"/>
      <c r="T40" s="297">
        <f t="shared" si="1"/>
        <v>43985</v>
      </c>
      <c r="U40" s="6"/>
      <c r="V40" s="298">
        <v>297824</v>
      </c>
      <c r="W40" s="6"/>
      <c r="X40" s="44">
        <v>0.157</v>
      </c>
      <c r="Y40" s="6"/>
      <c r="Z40" s="299">
        <f t="shared" si="2"/>
        <v>7900</v>
      </c>
      <c r="AA40" s="6"/>
      <c r="AB40" s="303"/>
      <c r="AC40" s="296"/>
    </row>
    <row r="41" spans="3:29" ht="15" thickBot="1" x14ac:dyDescent="0.35">
      <c r="D41" s="548" t="s">
        <v>128</v>
      </c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50"/>
      <c r="S41" s="294"/>
      <c r="T41" s="297">
        <f t="shared" si="1"/>
        <v>43986</v>
      </c>
      <c r="U41" s="6"/>
      <c r="V41" s="298">
        <v>296183</v>
      </c>
      <c r="W41" s="6"/>
      <c r="X41" s="44">
        <v>0.154</v>
      </c>
      <c r="Y41" s="6"/>
      <c r="Z41" s="299">
        <f t="shared" si="2"/>
        <v>1641</v>
      </c>
      <c r="AA41" s="6"/>
      <c r="AB41" s="303"/>
      <c r="AC41" s="296"/>
    </row>
    <row r="42" spans="3:29" ht="15" thickBot="1" x14ac:dyDescent="0.35">
      <c r="D42" s="322"/>
      <c r="E42" s="551" t="s">
        <v>76</v>
      </c>
      <c r="F42" s="551"/>
      <c r="G42" s="551"/>
      <c r="H42" s="551"/>
      <c r="I42" s="305" t="s">
        <v>75</v>
      </c>
      <c r="J42" s="306"/>
      <c r="K42" s="552" t="s">
        <v>37</v>
      </c>
      <c r="L42" s="552"/>
      <c r="M42" s="307"/>
      <c r="N42" s="308" t="s">
        <v>74</v>
      </c>
      <c r="O42" s="323"/>
      <c r="S42" s="294"/>
      <c r="T42" s="297">
        <f t="shared" si="1"/>
        <v>43987</v>
      </c>
      <c r="U42" s="6"/>
      <c r="V42" s="298">
        <v>299564</v>
      </c>
      <c r="W42" s="6"/>
      <c r="X42" s="44">
        <v>0.154</v>
      </c>
      <c r="Y42" s="6"/>
      <c r="Z42" s="299">
        <f t="shared" si="2"/>
        <v>-3381</v>
      </c>
      <c r="AA42" s="6"/>
      <c r="AB42" s="303"/>
      <c r="AC42" s="296"/>
    </row>
    <row r="43" spans="3:29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S43" s="294"/>
      <c r="T43" s="297">
        <f t="shared" si="1"/>
        <v>43988</v>
      </c>
      <c r="U43" s="6"/>
      <c r="V43" s="298">
        <v>299553</v>
      </c>
      <c r="W43" s="6"/>
      <c r="X43" s="44">
        <v>0.154</v>
      </c>
      <c r="Y43" s="6"/>
      <c r="Z43" s="299">
        <f t="shared" si="2"/>
        <v>11</v>
      </c>
      <c r="AA43" s="6"/>
      <c r="AB43" s="303"/>
      <c r="AC43" s="296"/>
    </row>
    <row r="44" spans="3:29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S44" s="294"/>
      <c r="T44" s="297">
        <f t="shared" si="1"/>
        <v>43989</v>
      </c>
      <c r="U44" s="6"/>
      <c r="V44" s="298">
        <v>301798</v>
      </c>
      <c r="W44" s="6"/>
      <c r="X44" s="44">
        <v>0.152</v>
      </c>
      <c r="Y44" s="6"/>
      <c r="Z44" s="299">
        <f t="shared" si="2"/>
        <v>-2245</v>
      </c>
      <c r="AA44" s="6"/>
      <c r="AB44" s="303"/>
      <c r="AC44" s="296"/>
    </row>
    <row r="45" spans="3:29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S45" s="294"/>
      <c r="T45" s="297">
        <f t="shared" si="1"/>
        <v>43990</v>
      </c>
      <c r="U45" s="6"/>
      <c r="V45" s="298">
        <v>301795</v>
      </c>
      <c r="W45" s="6"/>
      <c r="X45" s="44">
        <v>0.15</v>
      </c>
      <c r="Y45" s="6"/>
      <c r="Z45" s="299">
        <f t="shared" si="2"/>
        <v>3</v>
      </c>
      <c r="AA45" s="6"/>
      <c r="AB45" s="303"/>
      <c r="AC45" s="296"/>
    </row>
    <row r="46" spans="3:29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S46" s="294"/>
      <c r="T46" s="297">
        <f t="shared" si="1"/>
        <v>43991</v>
      </c>
      <c r="U46" s="6"/>
      <c r="V46" s="298">
        <v>300305</v>
      </c>
      <c r="W46" s="6"/>
      <c r="X46" s="44">
        <v>0.14799999999999999</v>
      </c>
      <c r="Y46" s="6"/>
      <c r="Z46" s="299">
        <f t="shared" si="2"/>
        <v>1490</v>
      </c>
      <c r="AA46" s="6"/>
      <c r="AB46" s="303"/>
      <c r="AC46" s="296"/>
    </row>
    <row r="47" spans="3:29" x14ac:dyDescent="0.3">
      <c r="D47" s="324"/>
      <c r="E47" s="309" t="s">
        <v>78</v>
      </c>
      <c r="F47" s="311"/>
      <c r="G47" s="311"/>
      <c r="H47" s="311"/>
      <c r="I47" s="383">
        <f>+'Main Table'!AO129</f>
        <v>0</v>
      </c>
      <c r="J47" s="381"/>
      <c r="K47" s="382"/>
      <c r="L47" s="382"/>
      <c r="M47" s="382"/>
      <c r="N47" s="382"/>
      <c r="O47" s="316"/>
      <c r="S47" s="294"/>
      <c r="T47" s="297">
        <f t="shared" si="1"/>
        <v>43992</v>
      </c>
      <c r="U47" s="6"/>
      <c r="V47" s="298">
        <v>298430</v>
      </c>
      <c r="W47" s="6"/>
      <c r="X47" s="44">
        <v>0.14599999999999999</v>
      </c>
      <c r="Y47" s="6"/>
      <c r="Z47" s="299">
        <f t="shared" si="2"/>
        <v>1875</v>
      </c>
      <c r="AA47" s="6"/>
      <c r="AB47" s="303"/>
      <c r="AC47" s="296"/>
    </row>
    <row r="48" spans="3:29" x14ac:dyDescent="0.3">
      <c r="D48" s="574" t="s">
        <v>49</v>
      </c>
      <c r="E48" s="575"/>
      <c r="F48" s="575"/>
      <c r="G48" s="575"/>
      <c r="H48" s="575"/>
      <c r="I48" s="314">
        <f>+I46-I47</f>
        <v>22172</v>
      </c>
      <c r="J48" s="381"/>
      <c r="K48" s="382"/>
      <c r="L48" s="382"/>
      <c r="M48" s="382"/>
      <c r="N48" s="382"/>
      <c r="O48" s="316"/>
      <c r="S48" s="294"/>
      <c r="T48" s="297">
        <f t="shared" si="1"/>
        <v>43993</v>
      </c>
      <c r="U48" s="6"/>
      <c r="V48" s="298">
        <v>296204</v>
      </c>
      <c r="W48" s="6"/>
      <c r="X48" s="44">
        <v>0.14199999999999999</v>
      </c>
      <c r="Y48" s="6"/>
      <c r="Z48" s="299">
        <f t="shared" si="2"/>
        <v>2226</v>
      </c>
      <c r="AA48" s="6"/>
      <c r="AB48" s="303"/>
      <c r="AC48" s="296"/>
    </row>
    <row r="49" spans="4:29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S49" s="294"/>
      <c r="T49" s="297">
        <f t="shared" si="1"/>
        <v>43994</v>
      </c>
      <c r="U49" s="6"/>
      <c r="V49" s="298">
        <v>300135</v>
      </c>
      <c r="W49" s="6"/>
      <c r="X49" s="44">
        <v>0.14199999999999999</v>
      </c>
      <c r="Y49" s="6"/>
      <c r="Z49" s="299">
        <f t="shared" si="2"/>
        <v>-3931</v>
      </c>
      <c r="AA49" s="6"/>
      <c r="AB49" s="303"/>
      <c r="AC49" s="296"/>
    </row>
    <row r="50" spans="4:29" ht="15" thickBot="1" x14ac:dyDescent="0.35">
      <c r="D50" s="574" t="s">
        <v>46</v>
      </c>
      <c r="E50" s="575"/>
      <c r="F50" s="575"/>
      <c r="G50" s="575"/>
      <c r="H50" s="575"/>
      <c r="I50" s="385">
        <f>+I48+I49</f>
        <v>22172</v>
      </c>
      <c r="J50" s="381"/>
      <c r="K50" s="576">
        <v>30167</v>
      </c>
      <c r="L50" s="576"/>
      <c r="M50" s="382"/>
      <c r="N50" s="386">
        <f>+K50-I50</f>
        <v>7995</v>
      </c>
      <c r="O50" s="316"/>
      <c r="S50" s="294"/>
      <c r="T50" s="297">
        <f t="shared" si="1"/>
        <v>43995</v>
      </c>
      <c r="U50" s="6"/>
      <c r="V50" s="298">
        <v>305087</v>
      </c>
      <c r="W50" s="6"/>
      <c r="X50" s="44">
        <v>0.14199999999999999</v>
      </c>
      <c r="Y50" s="6"/>
      <c r="Z50" s="299">
        <f t="shared" si="2"/>
        <v>-4952</v>
      </c>
      <c r="AA50" s="6"/>
      <c r="AB50" s="303"/>
      <c r="AC50" s="296"/>
    </row>
    <row r="51" spans="4:29" ht="15.6" thickTop="1" thickBot="1" x14ac:dyDescent="0.35">
      <c r="D51" s="315"/>
      <c r="E51" s="577" t="s">
        <v>70</v>
      </c>
      <c r="F51" s="577"/>
      <c r="G51" s="577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R51" s="56"/>
      <c r="S51" s="294"/>
      <c r="T51" s="297">
        <f>+T50+1</f>
        <v>43996</v>
      </c>
      <c r="U51" s="6"/>
      <c r="V51" s="298">
        <v>302731</v>
      </c>
      <c r="W51" s="6"/>
      <c r="X51" s="44">
        <v>0.14000000000000001</v>
      </c>
      <c r="Y51" s="6"/>
      <c r="Z51" s="299">
        <f t="shared" si="2"/>
        <v>2356</v>
      </c>
      <c r="AA51" s="6"/>
      <c r="AB51" s="303"/>
      <c r="AC51" s="296"/>
    </row>
    <row r="52" spans="4:29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S52" s="294"/>
      <c r="T52" s="297">
        <f t="shared" ref="T52:T69" si="3">+T51+1</f>
        <v>43997</v>
      </c>
      <c r="U52" s="6"/>
      <c r="V52" s="298">
        <v>301583</v>
      </c>
      <c r="W52" s="6"/>
      <c r="X52" s="44">
        <v>0.13800000000000001</v>
      </c>
      <c r="Y52" s="6"/>
      <c r="Z52" s="299">
        <f t="shared" ref="Z52" si="4">+V51-V52</f>
        <v>1148</v>
      </c>
      <c r="AA52" s="6"/>
      <c r="AB52" s="303"/>
      <c r="AC52" s="296"/>
    </row>
    <row r="53" spans="4:29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S53" s="294"/>
      <c r="T53" s="297">
        <f t="shared" si="3"/>
        <v>43998</v>
      </c>
      <c r="U53" s="6"/>
      <c r="V53" s="298">
        <v>306362</v>
      </c>
      <c r="W53" s="6"/>
      <c r="X53" s="44">
        <v>0.13900000000000001</v>
      </c>
      <c r="Y53" s="6"/>
      <c r="Z53" s="299">
        <f t="shared" ref="Z53" si="5">+V52-V53</f>
        <v>-4779</v>
      </c>
      <c r="AA53" s="6"/>
      <c r="AB53" s="303"/>
      <c r="AC53" s="296"/>
    </row>
    <row r="54" spans="4:29" ht="16.2" thickBot="1" x14ac:dyDescent="0.35">
      <c r="D54" s="362"/>
      <c r="E54" s="540" t="s">
        <v>129</v>
      </c>
      <c r="F54" s="541"/>
      <c r="G54" s="541"/>
      <c r="H54" s="541"/>
      <c r="I54" s="541"/>
      <c r="J54" s="542"/>
      <c r="K54" s="363"/>
      <c r="L54" s="366" t="s">
        <v>10</v>
      </c>
      <c r="M54" s="365"/>
      <c r="N54" s="110"/>
      <c r="O54" s="110"/>
      <c r="P54" s="61"/>
      <c r="Q54" s="61"/>
      <c r="S54" s="294"/>
      <c r="T54" s="297">
        <f t="shared" si="3"/>
        <v>43999</v>
      </c>
      <c r="U54" s="6"/>
      <c r="V54" s="298">
        <v>310165</v>
      </c>
      <c r="W54" s="6"/>
      <c r="X54" s="44">
        <v>0.13900000000000001</v>
      </c>
      <c r="Y54" s="6"/>
      <c r="Z54" s="299">
        <f t="shared" ref="Z54" si="6">+V53-V54</f>
        <v>-3803</v>
      </c>
      <c r="AA54" s="6"/>
      <c r="AB54" s="303"/>
      <c r="AC54" s="296"/>
    </row>
    <row r="55" spans="4:29" x14ac:dyDescent="0.3">
      <c r="D55" s="324"/>
      <c r="E55" s="356" t="s">
        <v>89</v>
      </c>
      <c r="F55" s="311"/>
      <c r="G55" s="311"/>
      <c r="H55" s="311"/>
      <c r="I55" s="578">
        <f>+K50</f>
        <v>30167</v>
      </c>
      <c r="J55" s="578"/>
      <c r="K55" s="311"/>
      <c r="L55" s="357">
        <f>+I55/$I$55</f>
        <v>1</v>
      </c>
      <c r="M55" s="364"/>
      <c r="N55" s="110"/>
      <c r="O55" s="110"/>
      <c r="P55" s="61"/>
      <c r="Q55" s="61"/>
      <c r="S55" s="294"/>
      <c r="T55" s="297">
        <f t="shared" si="3"/>
        <v>44000</v>
      </c>
      <c r="U55" s="6"/>
      <c r="V55" s="298">
        <v>321504</v>
      </c>
      <c r="W55" s="6"/>
      <c r="X55" s="44">
        <v>0.13800000000000001</v>
      </c>
      <c r="Y55" s="6"/>
      <c r="Z55" s="299">
        <f t="shared" ref="Z55" si="7">+V54-V55</f>
        <v>-11339</v>
      </c>
      <c r="AA55" s="6"/>
      <c r="AB55" s="303"/>
      <c r="AC55" s="296"/>
    </row>
    <row r="56" spans="4:29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S56" s="294"/>
      <c r="T56" s="297">
        <f t="shared" si="3"/>
        <v>44001</v>
      </c>
      <c r="U56" s="6"/>
      <c r="V56" s="298">
        <v>323237</v>
      </c>
      <c r="W56" s="6"/>
      <c r="X56" s="44">
        <v>0.14099999999999999</v>
      </c>
      <c r="Y56" s="6"/>
      <c r="Z56" s="299">
        <f t="shared" ref="Z56" si="8">+V55-V56</f>
        <v>-1733</v>
      </c>
      <c r="AA56" s="6"/>
      <c r="AB56" s="303"/>
      <c r="AC56" s="296"/>
    </row>
    <row r="57" spans="4:29" x14ac:dyDescent="0.3">
      <c r="D57" s="315"/>
      <c r="E57" s="312"/>
      <c r="F57" s="358" t="s">
        <v>114</v>
      </c>
      <c r="G57" s="358"/>
      <c r="H57" s="312"/>
      <c r="I57" s="579">
        <f>+I50</f>
        <v>22172</v>
      </c>
      <c r="J57" s="580"/>
      <c r="K57" s="312"/>
      <c r="L57" s="357">
        <f>+I57/$I$55</f>
        <v>0.73497530414028578</v>
      </c>
      <c r="M57" s="316"/>
      <c r="N57" s="110"/>
      <c r="O57" s="110"/>
      <c r="P57" s="61"/>
      <c r="Q57" s="61"/>
      <c r="S57" s="294"/>
      <c r="T57" s="297">
        <f t="shared" si="3"/>
        <v>44002</v>
      </c>
      <c r="U57" s="6"/>
      <c r="V57" s="298">
        <v>345179</v>
      </c>
      <c r="W57" s="6"/>
      <c r="X57" s="44">
        <v>0.14699999999999999</v>
      </c>
      <c r="Y57" s="6"/>
      <c r="Z57" s="299">
        <f t="shared" ref="Z57" si="9">+V56-V57</f>
        <v>-21942</v>
      </c>
      <c r="AA57" s="6"/>
      <c r="AB57" s="303"/>
      <c r="AC57" s="296"/>
    </row>
    <row r="58" spans="4:29" x14ac:dyDescent="0.3">
      <c r="D58" s="315"/>
      <c r="E58" s="312"/>
      <c r="F58" s="312" t="s">
        <v>90</v>
      </c>
      <c r="G58" s="312"/>
      <c r="H58" s="312"/>
      <c r="I58" s="581">
        <f>+I44</f>
        <v>1836</v>
      </c>
      <c r="J58" s="582"/>
      <c r="K58" s="312"/>
      <c r="L58" s="357">
        <f>+I58/$I$55</f>
        <v>6.0861205953525378E-2</v>
      </c>
      <c r="M58" s="316"/>
      <c r="N58" s="110"/>
      <c r="O58" s="110"/>
      <c r="P58" s="61"/>
      <c r="Q58" s="61"/>
      <c r="S58" s="294"/>
      <c r="T58" s="297">
        <f t="shared" si="3"/>
        <v>44003</v>
      </c>
      <c r="U58" s="6"/>
      <c r="V58" s="298">
        <v>336790</v>
      </c>
      <c r="W58" s="6"/>
      <c r="X58" s="44">
        <v>0.14699999999999999</v>
      </c>
      <c r="Y58" s="6"/>
      <c r="Z58" s="299">
        <f t="shared" ref="Z58" si="10">+V57-V58</f>
        <v>8389</v>
      </c>
      <c r="AA58" s="6"/>
      <c r="AB58" s="303"/>
      <c r="AC58" s="296"/>
    </row>
    <row r="59" spans="4:29" ht="15" thickBot="1" x14ac:dyDescent="0.35">
      <c r="D59" s="315"/>
      <c r="E59" s="583" t="s">
        <v>115</v>
      </c>
      <c r="F59" s="583"/>
      <c r="G59" s="583"/>
      <c r="H59" s="312"/>
      <c r="I59" s="543">
        <f>+I55-I57-I58</f>
        <v>6159</v>
      </c>
      <c r="J59" s="584"/>
      <c r="K59" s="359"/>
      <c r="L59" s="360">
        <f>+I59/$I$55</f>
        <v>0.20416348990618888</v>
      </c>
      <c r="M59" s="316"/>
      <c r="N59" s="110"/>
      <c r="O59" s="110"/>
      <c r="P59" s="158"/>
      <c r="Q59" s="158"/>
      <c r="S59" s="294"/>
      <c r="T59" s="297">
        <f t="shared" si="3"/>
        <v>44004</v>
      </c>
      <c r="U59" s="6"/>
      <c r="V59" s="298">
        <f>+I$36</f>
        <v>349505</v>
      </c>
      <c r="W59" s="6"/>
      <c r="X59" s="44">
        <f>+L$36</f>
        <v>0.14426224230261533</v>
      </c>
      <c r="Y59" s="6"/>
      <c r="Z59" s="299">
        <f t="shared" ref="Z59" si="11">+V58-V59</f>
        <v>-12715</v>
      </c>
      <c r="AA59" s="6"/>
      <c r="AB59" s="303"/>
      <c r="AC59" s="296"/>
    </row>
    <row r="60" spans="4:29" ht="15" thickTop="1" x14ac:dyDescent="0.3">
      <c r="D60" s="315"/>
      <c r="E60" s="469"/>
      <c r="F60" s="469" t="s">
        <v>130</v>
      </c>
      <c r="G60" s="469"/>
      <c r="H60" s="312"/>
      <c r="I60" s="585">
        <f>+I45</f>
        <v>1397</v>
      </c>
      <c r="J60" s="585"/>
      <c r="K60" s="359"/>
      <c r="L60" s="379"/>
      <c r="M60" s="316"/>
      <c r="N60" s="110"/>
      <c r="O60" s="110"/>
      <c r="P60" s="158"/>
      <c r="Q60" s="158"/>
      <c r="S60" s="294"/>
      <c r="T60" s="297">
        <f t="shared" si="3"/>
        <v>44005</v>
      </c>
      <c r="U60" s="6"/>
      <c r="V60" s="298"/>
      <c r="W60" s="6"/>
      <c r="X60" s="44"/>
      <c r="Y60" s="6"/>
      <c r="Z60" s="299"/>
      <c r="AA60" s="6"/>
      <c r="AB60" s="303"/>
      <c r="AC60" s="296"/>
    </row>
    <row r="61" spans="4:29" ht="15" thickBot="1" x14ac:dyDescent="0.35">
      <c r="D61" s="315"/>
      <c r="E61" s="378"/>
      <c r="F61" s="378" t="s">
        <v>131</v>
      </c>
      <c r="G61" s="378"/>
      <c r="H61" s="312"/>
      <c r="I61" s="543">
        <f>+I59-I60</f>
        <v>4762</v>
      </c>
      <c r="J61" s="543"/>
      <c r="K61" s="359"/>
      <c r="L61" s="360">
        <f>+I61/K50</f>
        <v>0.15785460934133325</v>
      </c>
      <c r="M61" s="316"/>
      <c r="N61" s="110"/>
      <c r="O61" s="110"/>
      <c r="P61" s="61"/>
      <c r="Q61" s="61"/>
      <c r="S61" s="294"/>
      <c r="T61" s="297">
        <f t="shared" si="3"/>
        <v>44006</v>
      </c>
      <c r="U61" s="6"/>
      <c r="V61" s="298"/>
      <c r="W61" s="6"/>
      <c r="X61" s="44"/>
      <c r="Y61" s="6"/>
      <c r="Z61" s="299"/>
      <c r="AA61" s="6"/>
      <c r="AB61" s="303"/>
      <c r="AC61" s="296"/>
    </row>
    <row r="62" spans="4:29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  <c r="S62" s="294"/>
      <c r="T62" s="297">
        <f t="shared" si="3"/>
        <v>44007</v>
      </c>
      <c r="U62" s="6"/>
      <c r="V62" s="298"/>
      <c r="W62" s="6"/>
      <c r="X62" s="44"/>
      <c r="Y62" s="6"/>
      <c r="Z62" s="299"/>
      <c r="AA62" s="6"/>
      <c r="AB62" s="303"/>
      <c r="AC62" s="296"/>
    </row>
    <row r="63" spans="4:29" ht="15" thickBot="1" x14ac:dyDescent="0.35">
      <c r="S63" s="294"/>
      <c r="T63" s="297">
        <f t="shared" si="3"/>
        <v>44008</v>
      </c>
      <c r="U63" s="6"/>
      <c r="V63" s="298"/>
      <c r="W63" s="6"/>
      <c r="X63" s="44"/>
      <c r="Y63" s="6"/>
      <c r="Z63" s="299"/>
      <c r="AA63" s="6"/>
      <c r="AB63" s="303"/>
      <c r="AC63" s="296"/>
    </row>
    <row r="64" spans="4:29" ht="15" thickBot="1" x14ac:dyDescent="0.35">
      <c r="E64" s="540" t="s">
        <v>118</v>
      </c>
      <c r="F64" s="541"/>
      <c r="G64" s="541"/>
      <c r="H64" s="541"/>
      <c r="I64" s="541"/>
      <c r="J64" s="541"/>
      <c r="K64" s="541"/>
      <c r="L64" s="541"/>
      <c r="M64" s="542"/>
      <c r="P64" s="372"/>
      <c r="Q64" s="372"/>
      <c r="S64" s="294"/>
      <c r="T64" s="297">
        <f t="shared" si="3"/>
        <v>44009</v>
      </c>
      <c r="U64" s="6"/>
      <c r="V64" s="298"/>
      <c r="W64" s="6"/>
      <c r="X64" s="44"/>
      <c r="Y64" s="6"/>
      <c r="Z64" s="299"/>
      <c r="AA64" s="6"/>
      <c r="AB64" s="303"/>
      <c r="AC64" s="296"/>
    </row>
    <row r="65" spans="4:29" x14ac:dyDescent="0.3">
      <c r="E65" s="367"/>
      <c r="F65" s="320" t="s">
        <v>110</v>
      </c>
      <c r="G65" s="320"/>
      <c r="H65" s="320"/>
      <c r="I65" s="573">
        <v>11690000</v>
      </c>
      <c r="J65" s="573"/>
      <c r="K65" s="573"/>
      <c r="L65" s="573"/>
      <c r="M65" s="368"/>
      <c r="P65" s="57">
        <f>+I59/I65</f>
        <v>5.2686056458511551E-4</v>
      </c>
      <c r="Q65" s="57"/>
      <c r="R65" s="57"/>
      <c r="S65" s="294"/>
      <c r="T65" s="297">
        <f t="shared" si="3"/>
        <v>44010</v>
      </c>
      <c r="U65" s="6"/>
      <c r="V65" s="298"/>
      <c r="W65" s="6"/>
      <c r="X65" s="44"/>
      <c r="Y65" s="6"/>
      <c r="Z65" s="299"/>
      <c r="AA65" s="6"/>
      <c r="AB65" s="303"/>
      <c r="AC65" s="296"/>
    </row>
    <row r="66" spans="4:29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  <c r="S66" s="294"/>
      <c r="T66" s="297">
        <f t="shared" si="3"/>
        <v>44011</v>
      </c>
      <c r="U66" s="6"/>
      <c r="V66" s="298"/>
      <c r="W66" s="6"/>
      <c r="X66" s="44"/>
      <c r="Y66" s="6"/>
      <c r="Z66" s="299"/>
      <c r="AA66" s="6"/>
      <c r="AB66" s="303"/>
      <c r="AC66" s="296"/>
    </row>
    <row r="67" spans="4:29" x14ac:dyDescent="0.3">
      <c r="E67" s="367"/>
      <c r="F67" s="539" t="s">
        <v>109</v>
      </c>
      <c r="G67" s="539"/>
      <c r="H67" s="320"/>
      <c r="I67" s="320"/>
      <c r="J67" s="320"/>
      <c r="K67" s="320"/>
      <c r="L67" s="380">
        <f>+I59/(I65/100000)</f>
        <v>52.686056458511544</v>
      </c>
      <c r="M67" s="368"/>
      <c r="S67" s="294"/>
      <c r="T67" s="297">
        <f t="shared" si="3"/>
        <v>44012</v>
      </c>
      <c r="U67" s="6"/>
      <c r="V67" s="298"/>
      <c r="W67" s="6"/>
      <c r="X67" s="44"/>
      <c r="Y67" s="6"/>
      <c r="Z67" s="299"/>
      <c r="AA67" s="6"/>
      <c r="AB67" s="303"/>
      <c r="AC67" s="296"/>
    </row>
    <row r="68" spans="4:29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  <c r="S68" s="294"/>
      <c r="T68" s="297">
        <f t="shared" si="3"/>
        <v>44013</v>
      </c>
      <c r="U68" s="6"/>
      <c r="V68" s="298"/>
      <c r="W68" s="6"/>
      <c r="X68" s="44"/>
      <c r="Y68" s="6"/>
      <c r="Z68" s="299"/>
      <c r="AA68" s="6"/>
      <c r="AB68" s="303"/>
      <c r="AC68" s="296"/>
    </row>
    <row r="69" spans="4:29" x14ac:dyDescent="0.3">
      <c r="S69" s="294"/>
      <c r="T69" s="297">
        <f t="shared" si="3"/>
        <v>44014</v>
      </c>
      <c r="U69" s="6"/>
      <c r="V69" s="298"/>
      <c r="W69" s="6"/>
      <c r="X69" s="44"/>
      <c r="Y69" s="6"/>
      <c r="Z69" s="299"/>
      <c r="AA69" s="6"/>
      <c r="AB69" s="303"/>
      <c r="AC69" s="296"/>
    </row>
    <row r="70" spans="4:29" x14ac:dyDescent="0.3">
      <c r="S70" s="294"/>
      <c r="T70" s="297">
        <f>+T58+1</f>
        <v>44004</v>
      </c>
      <c r="U70" s="6"/>
      <c r="V70" s="298"/>
      <c r="W70" s="6"/>
      <c r="X70" s="44"/>
      <c r="Y70" s="6"/>
      <c r="Z70" s="299"/>
      <c r="AA70" s="6"/>
      <c r="AB70" s="303"/>
      <c r="AC70" s="296"/>
    </row>
    <row r="71" spans="4:29" ht="15" thickBot="1" x14ac:dyDescent="0.35">
      <c r="S71" s="294"/>
      <c r="T71" s="297">
        <f>+T70+1</f>
        <v>44005</v>
      </c>
      <c r="U71" s="6"/>
      <c r="V71" s="298"/>
      <c r="W71" s="6"/>
      <c r="X71" s="44"/>
      <c r="Y71" s="6"/>
      <c r="Z71" s="299"/>
      <c r="AA71" s="6"/>
      <c r="AB71" s="303"/>
      <c r="AC71" s="296"/>
    </row>
    <row r="72" spans="4:29" ht="15" thickBot="1" x14ac:dyDescent="0.35">
      <c r="D72" s="602" t="s">
        <v>132</v>
      </c>
      <c r="E72" s="603"/>
      <c r="F72" s="603"/>
      <c r="G72" s="603"/>
      <c r="H72" s="603"/>
      <c r="I72" s="603"/>
      <c r="J72" s="603"/>
      <c r="K72" s="603"/>
      <c r="L72" s="603"/>
      <c r="M72" s="603"/>
      <c r="N72" s="603"/>
      <c r="O72" s="604"/>
      <c r="S72" s="300"/>
      <c r="T72" s="395">
        <f>+T71+1</f>
        <v>44006</v>
      </c>
      <c r="U72" s="291"/>
      <c r="V72" s="396"/>
      <c r="W72" s="291"/>
      <c r="X72" s="301"/>
      <c r="Y72" s="291"/>
      <c r="Z72" s="397"/>
      <c r="AA72" s="291"/>
      <c r="AB72" s="398"/>
      <c r="AC72" s="302"/>
    </row>
    <row r="73" spans="4:29" ht="15" thickBot="1" x14ac:dyDescent="0.35">
      <c r="D73" s="399"/>
      <c r="E73" s="605" t="s">
        <v>76</v>
      </c>
      <c r="F73" s="605"/>
      <c r="G73" s="605"/>
      <c r="H73" s="605"/>
      <c r="I73" s="400" t="s">
        <v>75</v>
      </c>
      <c r="J73" s="401"/>
      <c r="K73" s="606" t="s">
        <v>37</v>
      </c>
      <c r="L73" s="606"/>
      <c r="M73" s="402"/>
      <c r="N73" s="403" t="s">
        <v>74</v>
      </c>
      <c r="O73" s="404"/>
    </row>
    <row r="74" spans="4:29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29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29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29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29" x14ac:dyDescent="0.3">
      <c r="D78" s="405"/>
      <c r="E78" s="406" t="s">
        <v>78</v>
      </c>
      <c r="F78" s="16"/>
      <c r="G78" s="16"/>
      <c r="H78" s="16"/>
      <c r="I78" s="411">
        <f>+'Main Table'!AO159</f>
        <v>0</v>
      </c>
      <c r="J78" s="408"/>
      <c r="K78" s="409"/>
      <c r="L78" s="409"/>
      <c r="M78" s="409"/>
      <c r="N78" s="409"/>
      <c r="O78" s="410"/>
    </row>
    <row r="79" spans="4:29" x14ac:dyDescent="0.3">
      <c r="D79" s="607" t="s">
        <v>49</v>
      </c>
      <c r="E79" s="608"/>
      <c r="F79" s="608"/>
      <c r="G79" s="608"/>
      <c r="H79" s="608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29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18" ht="15" thickBot="1" x14ac:dyDescent="0.35">
      <c r="D81" s="607" t="s">
        <v>46</v>
      </c>
      <c r="E81" s="608"/>
      <c r="F81" s="608"/>
      <c r="G81" s="608"/>
      <c r="H81" s="608"/>
      <c r="I81" s="415">
        <f>+I79+I80</f>
        <v>36684</v>
      </c>
      <c r="J81" s="408"/>
      <c r="K81" s="610">
        <v>48675</v>
      </c>
      <c r="L81" s="610"/>
      <c r="M81" s="409"/>
      <c r="N81" s="416">
        <f>+K81-I81</f>
        <v>11991</v>
      </c>
      <c r="O81" s="410"/>
      <c r="R81" s="57"/>
    </row>
    <row r="82" spans="4:18" ht="15.6" thickTop="1" thickBot="1" x14ac:dyDescent="0.35">
      <c r="D82" s="417"/>
      <c r="E82" s="609" t="s">
        <v>70</v>
      </c>
      <c r="F82" s="609"/>
      <c r="G82" s="609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18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18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18" ht="16.2" thickBot="1" x14ac:dyDescent="0.35">
      <c r="D85" s="426"/>
      <c r="E85" s="586" t="s">
        <v>133</v>
      </c>
      <c r="F85" s="587"/>
      <c r="G85" s="587"/>
      <c r="H85" s="587"/>
      <c r="I85" s="587"/>
      <c r="J85" s="588"/>
      <c r="K85" s="427"/>
      <c r="L85" s="439" t="s">
        <v>10</v>
      </c>
      <c r="M85" s="428"/>
      <c r="N85" s="110"/>
      <c r="O85" s="110"/>
    </row>
    <row r="86" spans="4:18" x14ac:dyDescent="0.3">
      <c r="D86" s="405"/>
      <c r="E86" s="429" t="s">
        <v>89</v>
      </c>
      <c r="F86" s="16"/>
      <c r="G86" s="16"/>
      <c r="H86" s="16"/>
      <c r="I86" s="589">
        <f>+K81</f>
        <v>48675</v>
      </c>
      <c r="J86" s="589"/>
      <c r="K86" s="16"/>
      <c r="L86" s="60">
        <f>+I86/$I$86</f>
        <v>1</v>
      </c>
      <c r="M86" s="430"/>
      <c r="N86" s="110"/>
      <c r="O86" s="110"/>
    </row>
    <row r="87" spans="4:18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18" x14ac:dyDescent="0.3">
      <c r="D88" s="417"/>
      <c r="E88" s="15"/>
      <c r="F88" s="431" t="s">
        <v>114</v>
      </c>
      <c r="G88" s="431"/>
      <c r="H88" s="15"/>
      <c r="I88" s="590">
        <f>+I81</f>
        <v>36684</v>
      </c>
      <c r="J88" s="591"/>
      <c r="K88" s="15"/>
      <c r="L88" s="60">
        <f>+I88/$I$86</f>
        <v>0.75365177195685673</v>
      </c>
      <c r="M88" s="410"/>
      <c r="N88" s="110"/>
      <c r="O88" s="110"/>
    </row>
    <row r="89" spans="4:18" x14ac:dyDescent="0.3">
      <c r="D89" s="417"/>
      <c r="E89" s="15"/>
      <c r="F89" s="15" t="s">
        <v>90</v>
      </c>
      <c r="G89" s="15"/>
      <c r="H89" s="15"/>
      <c r="I89" s="592">
        <f>+I75</f>
        <v>2144</v>
      </c>
      <c r="J89" s="593"/>
      <c r="K89" s="15"/>
      <c r="L89" s="60">
        <f>+I89/$I$86</f>
        <v>4.4047252182845401E-2</v>
      </c>
      <c r="M89" s="410"/>
      <c r="N89" s="110"/>
      <c r="O89" s="110"/>
    </row>
    <row r="90" spans="4:18" ht="15" thickBot="1" x14ac:dyDescent="0.35">
      <c r="D90" s="417"/>
      <c r="E90" s="595" t="s">
        <v>115</v>
      </c>
      <c r="F90" s="595"/>
      <c r="G90" s="595"/>
      <c r="H90" s="15"/>
      <c r="I90" s="596">
        <f>+I86-I88-I89</f>
        <v>9847</v>
      </c>
      <c r="J90" s="597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18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18" ht="15" thickBot="1" x14ac:dyDescent="0.35"/>
    <row r="94" spans="4:18" ht="15" thickBot="1" x14ac:dyDescent="0.35">
      <c r="E94" s="598" t="s">
        <v>120</v>
      </c>
      <c r="F94" s="599"/>
      <c r="G94" s="599"/>
      <c r="H94" s="599"/>
      <c r="I94" s="599"/>
      <c r="J94" s="599"/>
      <c r="K94" s="599"/>
      <c r="L94" s="599"/>
      <c r="M94" s="600"/>
    </row>
    <row r="95" spans="4:18" x14ac:dyDescent="0.3">
      <c r="E95" s="440"/>
      <c r="F95" s="441" t="s">
        <v>121</v>
      </c>
      <c r="G95" s="441"/>
      <c r="H95" s="441"/>
      <c r="I95" s="601">
        <v>21477737</v>
      </c>
      <c r="J95" s="601"/>
      <c r="K95" s="601"/>
      <c r="L95" s="601"/>
      <c r="M95" s="442"/>
    </row>
    <row r="96" spans="4:18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</row>
    <row r="97" spans="5:13" x14ac:dyDescent="0.3">
      <c r="E97" s="440"/>
      <c r="F97" s="594" t="s">
        <v>109</v>
      </c>
      <c r="G97" s="594"/>
      <c r="H97" s="441"/>
      <c r="I97" s="441"/>
      <c r="J97" s="441"/>
      <c r="K97" s="441"/>
      <c r="L97" s="444">
        <f>+I90/(I95/100000)</f>
        <v>45.847474526762298</v>
      </c>
      <c r="M97" s="442"/>
    </row>
    <row r="98" spans="5:13" x14ac:dyDescent="0.3">
      <c r="E98" s="440"/>
      <c r="F98" s="445"/>
      <c r="G98" s="445"/>
      <c r="H98" s="441"/>
      <c r="I98" s="441"/>
      <c r="J98" s="441"/>
      <c r="K98" s="441"/>
      <c r="L98" s="444"/>
      <c r="M98" s="442"/>
    </row>
    <row r="99" spans="5:13" x14ac:dyDescent="0.3">
      <c r="E99" s="440"/>
      <c r="F99" s="445" t="s">
        <v>122</v>
      </c>
      <c r="G99" s="445"/>
      <c r="H99" s="594" t="s">
        <v>123</v>
      </c>
      <c r="I99" s="594"/>
      <c r="J99" s="441"/>
      <c r="K99" s="441"/>
      <c r="L99" s="444"/>
      <c r="M99" s="442"/>
    </row>
    <row r="100" spans="5:13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5" t="s">
        <v>5</v>
      </c>
      <c r="C1" s="485"/>
      <c r="D1" s="485"/>
    </row>
    <row r="2" spans="2:31" ht="15.6" x14ac:dyDescent="0.3">
      <c r="B2" s="485" t="s">
        <v>6</v>
      </c>
      <c r="C2" s="485"/>
      <c r="D2" s="485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2" t="s">
        <v>23</v>
      </c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4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Table'!J112</f>
        <v>1.5089929949038228E-2</v>
      </c>
      <c r="U14" s="230"/>
      <c r="V14" s="1"/>
      <c r="X14" s="234"/>
      <c r="Y14" s="611" t="s">
        <v>62</v>
      </c>
      <c r="Z14" s="611"/>
      <c r="AA14" s="611"/>
      <c r="AB14" s="611"/>
      <c r="AC14" s="611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86724.208165196076</v>
      </c>
      <c r="Q15" s="81"/>
      <c r="R15" s="81"/>
      <c r="S15" s="81"/>
      <c r="T15" s="82">
        <f t="shared" ref="T15:T59" si="5">+T14</f>
        <v>1.5089929949038228E-2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88032.87039129468</v>
      </c>
      <c r="Q16" s="81"/>
      <c r="R16" s="81"/>
      <c r="S16" s="81"/>
      <c r="T16" s="82">
        <f t="shared" si="5"/>
        <v>1.5089929949038228E-2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89361.280238712076</v>
      </c>
      <c r="Q17" s="81"/>
      <c r="R17" s="81"/>
      <c r="S17" s="81"/>
      <c r="T17" s="82">
        <f t="shared" si="5"/>
        <v>1.5089929949038228E-2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90709.735697670607</v>
      </c>
      <c r="Q18" s="81"/>
      <c r="R18" s="81"/>
      <c r="S18" s="81"/>
      <c r="T18" s="82">
        <f t="shared" si="5"/>
        <v>1.5089929949038228E-2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92078.539255044219</v>
      </c>
      <c r="Q19" s="81"/>
      <c r="R19" s="81"/>
      <c r="S19" s="81"/>
      <c r="T19" s="82">
        <f t="shared" si="5"/>
        <v>1.5089929949038228E-2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93467.997962212597</v>
      </c>
      <c r="Q20" s="81"/>
      <c r="R20" s="81"/>
      <c r="S20" s="81"/>
      <c r="T20" s="82">
        <f t="shared" si="5"/>
        <v>1.5089929949038228E-2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94878.423503939222</v>
      </c>
      <c r="Q21" s="81"/>
      <c r="R21" s="81"/>
      <c r="S21" s="81"/>
      <c r="T21" s="82">
        <f t="shared" si="5"/>
        <v>1.5089929949038228E-2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96310.132268288842</v>
      </c>
      <c r="Q22" s="81"/>
      <c r="R22" s="81"/>
      <c r="S22" s="81"/>
      <c r="T22" s="82">
        <f t="shared" si="5"/>
        <v>1.5089929949038228E-2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97763.445417599913</v>
      </c>
      <c r="Q23" s="81"/>
      <c r="R23" s="81"/>
      <c r="S23" s="81"/>
      <c r="T23" s="82">
        <f t="shared" si="5"/>
        <v>1.5089929949038228E-2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99238.688960528103</v>
      </c>
      <c r="Q24" s="81"/>
      <c r="R24" s="81"/>
      <c r="S24" s="81"/>
      <c r="T24" s="82">
        <f t="shared" si="5"/>
        <v>1.5089929949038228E-2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100736.19382517686</v>
      </c>
      <c r="Q25" s="81"/>
      <c r="R25" s="81"/>
      <c r="S25" s="81"/>
      <c r="T25" s="82">
        <f t="shared" si="5"/>
        <v>1.5089929949038228E-2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102256.29593333151</v>
      </c>
      <c r="Q26" s="81"/>
      <c r="R26" s="81"/>
      <c r="S26" s="81"/>
      <c r="T26" s="82">
        <f t="shared" si="5"/>
        <v>1.5089929949038228E-2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103799.33627581359</v>
      </c>
      <c r="Q27" s="81"/>
      <c r="R27" s="81"/>
      <c r="S27" s="81"/>
      <c r="T27" s="82">
        <f t="shared" si="5"/>
        <v>1.5089929949038228E-2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105365.66098897227</v>
      </c>
      <c r="Q28" s="81"/>
      <c r="R28" s="81"/>
      <c r="S28" s="81"/>
      <c r="T28" s="82">
        <f t="shared" si="5"/>
        <v>1.5089929949038228E-2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106955.62143232996</v>
      </c>
      <c r="Q29" s="81"/>
      <c r="R29" s="81"/>
      <c r="S29" s="81"/>
      <c r="T29" s="82">
        <f t="shared" si="5"/>
        <v>1.5089929949038228E-2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108569.57426739967</v>
      </c>
      <c r="Q30" s="81"/>
      <c r="R30" s="81"/>
      <c r="S30" s="81"/>
      <c r="T30" s="82">
        <f t="shared" si="5"/>
        <v>1.5089929949038228E-2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110207.88153769163</v>
      </c>
      <c r="Q31" s="81"/>
      <c r="R31" s="81"/>
      <c r="S31" s="81"/>
      <c r="T31" s="82">
        <f t="shared" si="5"/>
        <v>1.5089929949038228E-2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111870.91074992729</v>
      </c>
      <c r="Q32" s="81"/>
      <c r="R32" s="81"/>
      <c r="S32" s="81"/>
      <c r="T32" s="82">
        <f t="shared" si="5"/>
        <v>1.5089929949038228E-2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113559.03495647879</v>
      </c>
      <c r="Q33" s="81"/>
      <c r="R33" s="81"/>
      <c r="S33" s="81"/>
      <c r="T33" s="82">
        <f t="shared" si="5"/>
        <v>1.5089929949038228E-2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115272.63283905243</v>
      </c>
      <c r="Q34" s="81"/>
      <c r="R34" s="81"/>
      <c r="S34" s="81"/>
      <c r="T34" s="82">
        <f t="shared" si="5"/>
        <v>1.5089929949038228E-2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117012.08879363492</v>
      </c>
      <c r="Q35" s="81"/>
      <c r="R35" s="81"/>
      <c r="S35" s="81"/>
      <c r="T35" s="82">
        <f t="shared" si="5"/>
        <v>1.5089929949038228E-2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118777.79301672149</v>
      </c>
      <c r="Q36" s="81"/>
      <c r="R36" s="81"/>
      <c r="S36" s="81"/>
      <c r="T36" s="82">
        <f t="shared" si="5"/>
        <v>1.5089929949038228E-2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120570.14159284518</v>
      </c>
      <c r="Q37" s="81"/>
      <c r="R37" s="81"/>
      <c r="S37" s="81"/>
      <c r="T37" s="82">
        <f t="shared" si="5"/>
        <v>1.5089929949038228E-2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122389.53658342682</v>
      </c>
      <c r="Q38" s="81"/>
      <c r="R38" s="81"/>
      <c r="S38" s="81"/>
      <c r="T38" s="82">
        <f t="shared" si="5"/>
        <v>1.5089929949038228E-2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124236.38611696596</v>
      </c>
      <c r="Q39" s="81"/>
      <c r="R39" s="81"/>
      <c r="S39" s="81"/>
      <c r="T39" s="82">
        <f t="shared" si="5"/>
        <v>1.5089929949038228E-2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126111.10448059264</v>
      </c>
      <c r="Q40" s="81"/>
      <c r="R40" s="81"/>
      <c r="S40" s="81"/>
      <c r="T40" s="82">
        <f t="shared" si="5"/>
        <v>1.5089929949038228E-2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128014.11221300061</v>
      </c>
      <c r="Q41" s="81"/>
      <c r="R41" s="81"/>
      <c r="S41" s="81"/>
      <c r="T41" s="82">
        <f t="shared" si="5"/>
        <v>1.5089929949038228E-2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129945.8361987831</v>
      </c>
      <c r="Q42" s="81"/>
      <c r="R42" s="81"/>
      <c r="S42" s="81"/>
      <c r="T42" s="82">
        <f t="shared" si="5"/>
        <v>1.5089929949038228E-2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131906.70976419191</v>
      </c>
      <c r="Q43" s="81"/>
      <c r="R43" s="81"/>
      <c r="S43" s="81"/>
      <c r="T43" s="82">
        <f t="shared" si="5"/>
        <v>1.5089929949038228E-2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133897.17277434166</v>
      </c>
      <c r="Q44" s="81"/>
      <c r="R44" s="81"/>
      <c r="S44" s="81"/>
      <c r="T44" s="82">
        <f t="shared" si="5"/>
        <v>1.5089929949038228E-2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135917.67173188072</v>
      </c>
      <c r="Q45" s="81"/>
      <c r="R45" s="81"/>
      <c r="S45" s="81"/>
      <c r="T45" s="82">
        <f t="shared" si="5"/>
        <v>1.5089929949038228E-2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137968.65987715116</v>
      </c>
      <c r="Q46" s="81"/>
      <c r="R46" s="81"/>
      <c r="S46" s="81"/>
      <c r="T46" s="82">
        <f t="shared" si="5"/>
        <v>1.5089929949038228E-2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140050.59728986004</v>
      </c>
      <c r="Q47" s="81"/>
      <c r="R47" s="81"/>
      <c r="S47" s="81"/>
      <c r="T47" s="82">
        <f t="shared" si="5"/>
        <v>1.5089929949038228E-2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142163.95099228498</v>
      </c>
      <c r="Q48" s="81"/>
      <c r="R48" s="81"/>
      <c r="S48" s="81"/>
      <c r="T48" s="82">
        <f t="shared" si="5"/>
        <v>1.5089929949038228E-2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144309.19505403706</v>
      </c>
      <c r="Q49" s="81"/>
      <c r="R49" s="81"/>
      <c r="S49" s="81"/>
      <c r="T49" s="82">
        <f t="shared" si="5"/>
        <v>1.5089929949038228E-2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146486.81069840456</v>
      </c>
      <c r="Q50" s="81"/>
      <c r="R50" s="81"/>
      <c r="S50" s="81"/>
      <c r="T50" s="82">
        <f t="shared" si="5"/>
        <v>1.5089929949038228E-2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148697.28641030149</v>
      </c>
      <c r="Q51" s="81"/>
      <c r="R51" s="81"/>
      <c r="S51" s="81"/>
      <c r="T51" s="82">
        <f t="shared" si="5"/>
        <v>1.5089929949038228E-2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150941.11804584498</v>
      </c>
      <c r="Q52" s="81"/>
      <c r="R52" s="81"/>
      <c r="S52" s="81"/>
      <c r="T52" s="82">
        <f t="shared" si="5"/>
        <v>1.5089929949038228E-2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153218.80894358628</v>
      </c>
      <c r="Q53" s="81"/>
      <c r="R53" s="81"/>
      <c r="S53" s="81"/>
      <c r="T53" s="82">
        <f t="shared" si="5"/>
        <v>1.5089929949038228E-2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155530.87003742004</v>
      </c>
      <c r="Q54" s="81"/>
      <c r="R54" s="81"/>
      <c r="S54" s="81"/>
      <c r="T54" s="82">
        <f t="shared" si="5"/>
        <v>1.5089929949038228E-2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157877.81997119766</v>
      </c>
      <c r="Q55" s="81"/>
      <c r="R55" s="81"/>
      <c r="S55" s="81"/>
      <c r="T55" s="82">
        <f t="shared" si="5"/>
        <v>1.5089929949038228E-2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160260.18521506988</v>
      </c>
      <c r="Q56" s="81"/>
      <c r="R56" s="81"/>
      <c r="S56" s="81"/>
      <c r="T56" s="82">
        <f t="shared" si="5"/>
        <v>1.5089929949038228E-2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162678.50018358516</v>
      </c>
      <c r="Q57" s="81"/>
      <c r="R57" s="81"/>
      <c r="S57" s="81"/>
      <c r="T57" s="82">
        <f t="shared" si="5"/>
        <v>1.5089929949038228E-2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165133.30735557005</v>
      </c>
      <c r="Q58" s="81"/>
      <c r="R58" s="81"/>
      <c r="S58" s="81"/>
      <c r="T58" s="82">
        <f t="shared" si="5"/>
        <v>1.5089929949038228E-2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167625.15739581859</v>
      </c>
      <c r="Q59" s="81"/>
      <c r="R59" s="81"/>
      <c r="S59" s="81"/>
      <c r="T59" s="82">
        <f t="shared" si="5"/>
        <v>1.5089929949038228E-2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2020-06-24T10:18:31Z</dcterms:modified>
</cp:coreProperties>
</file>