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F85B62BD-DFF7-467B-8B58-B6732B35B5A3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80" i="1" l="1"/>
  <c r="BO480" i="1"/>
  <c r="AY480" i="1"/>
  <c r="AU480" i="1"/>
  <c r="AQ480" i="1"/>
  <c r="AM480" i="1"/>
  <c r="K480" i="1"/>
  <c r="BT479" i="1"/>
  <c r="BT480" i="1" s="1"/>
  <c r="BS479" i="1"/>
  <c r="BQ479" i="1"/>
  <c r="BQ480" i="1" s="1"/>
  <c r="BO479" i="1"/>
  <c r="BN479" i="1"/>
  <c r="BN480" i="1" s="1"/>
  <c r="BL479" i="1"/>
  <c r="BL480" i="1" s="1"/>
  <c r="BJ479" i="1"/>
  <c r="BJ480" i="1" s="1"/>
  <c r="BI479" i="1"/>
  <c r="BI480" i="1" s="1"/>
  <c r="BH479" i="1"/>
  <c r="BH480" i="1" s="1"/>
  <c r="BF479" i="1"/>
  <c r="BF480" i="1" s="1"/>
  <c r="BD479" i="1"/>
  <c r="BD480" i="1" s="1"/>
  <c r="BC479" i="1"/>
  <c r="BC480" i="1" s="1"/>
  <c r="BB479" i="1"/>
  <c r="BB480" i="1" s="1"/>
  <c r="AZ479" i="1"/>
  <c r="AZ480" i="1" s="1"/>
  <c r="AY479" i="1"/>
  <c r="AX479" i="1"/>
  <c r="AX480" i="1" s="1"/>
  <c r="AW479" i="1"/>
  <c r="AW480" i="1" s="1"/>
  <c r="AU479" i="1"/>
  <c r="AT479" i="1"/>
  <c r="AT480" i="1" s="1"/>
  <c r="AS479" i="1"/>
  <c r="AS480" i="1" s="1"/>
  <c r="AQ479" i="1"/>
  <c r="AP479" i="1"/>
  <c r="AP480" i="1" s="1"/>
  <c r="AO479" i="1"/>
  <c r="AO480" i="1" s="1"/>
  <c r="AN479" i="1"/>
  <c r="AN480" i="1" s="1"/>
  <c r="AM479" i="1"/>
  <c r="AK479" i="1"/>
  <c r="AK480" i="1" s="1"/>
  <c r="AJ479" i="1"/>
  <c r="AJ480" i="1" s="1"/>
  <c r="AG479" i="1"/>
  <c r="AG480" i="1" s="1"/>
  <c r="AF479" i="1"/>
  <c r="AF480" i="1" s="1"/>
  <c r="AD479" i="1"/>
  <c r="AD480" i="1" s="1"/>
  <c r="AB479" i="1"/>
  <c r="AB480" i="1" s="1"/>
  <c r="Z479" i="1"/>
  <c r="Z480" i="1" s="1"/>
  <c r="Y479" i="1"/>
  <c r="Y480" i="1" s="1"/>
  <c r="X479" i="1"/>
  <c r="X480" i="1" s="1"/>
  <c r="W479" i="1"/>
  <c r="W480" i="1" s="1"/>
  <c r="V479" i="1"/>
  <c r="V480" i="1" s="1"/>
  <c r="U479" i="1"/>
  <c r="U480" i="1" s="1"/>
  <c r="T479" i="1"/>
  <c r="T480" i="1" s="1"/>
  <c r="R479" i="1"/>
  <c r="R480" i="1" s="1"/>
  <c r="P479" i="1"/>
  <c r="P480" i="1" s="1"/>
  <c r="N479" i="1"/>
  <c r="N480" i="1" s="1"/>
  <c r="M479" i="1"/>
  <c r="M480" i="1" s="1"/>
  <c r="L479" i="1"/>
  <c r="L480" i="1" s="1"/>
  <c r="K479" i="1"/>
  <c r="I479" i="1"/>
  <c r="I480" i="1" s="1"/>
  <c r="D479" i="1"/>
  <c r="BW473" i="1"/>
  <c r="BN473" i="1" s="1"/>
  <c r="BE473" i="1"/>
  <c r="BP473" i="1" s="1"/>
  <c r="BR473" i="1" s="1"/>
  <c r="BR479" i="1" s="1"/>
  <c r="BR480" i="1" s="1"/>
  <c r="BA473" i="1"/>
  <c r="BK473" i="1" s="1"/>
  <c r="BK479" i="1" s="1"/>
  <c r="BK480" i="1" s="1"/>
  <c r="AX473" i="1"/>
  <c r="AL473" i="1"/>
  <c r="AR473" i="1" s="1"/>
  <c r="AR479" i="1" s="1"/>
  <c r="AR480" i="1" s="1"/>
  <c r="AG473" i="1"/>
  <c r="AI473" i="1" s="1"/>
  <c r="AI479" i="1" s="1"/>
  <c r="AI480" i="1" s="1"/>
  <c r="AA473" i="1"/>
  <c r="AA479" i="1" s="1"/>
  <c r="AA480" i="1" s="1"/>
  <c r="Z473" i="1"/>
  <c r="V473" i="1"/>
  <c r="Q473" i="1"/>
  <c r="Q479" i="1" s="1"/>
  <c r="Q480" i="1" s="1"/>
  <c r="N473" i="1"/>
  <c r="J473" i="1"/>
  <c r="J479" i="1" s="1"/>
  <c r="J480" i="1" s="1"/>
  <c r="H473" i="1"/>
  <c r="AV473" i="1" s="1"/>
  <c r="AV479" i="1" s="1"/>
  <c r="AV480" i="1" s="1"/>
  <c r="I20" i="3"/>
  <c r="BW472" i="1"/>
  <c r="AX472" i="1" s="1"/>
  <c r="BE472" i="1"/>
  <c r="BP472" i="1" s="1"/>
  <c r="BR472" i="1" s="1"/>
  <c r="BA472" i="1"/>
  <c r="BK472" i="1" s="1"/>
  <c r="AL472" i="1"/>
  <c r="AR472" i="1" s="1"/>
  <c r="AG472" i="1"/>
  <c r="AI472" i="1" s="1"/>
  <c r="AA472" i="1"/>
  <c r="AC472" i="1" s="1"/>
  <c r="Z472" i="1"/>
  <c r="V472" i="1"/>
  <c r="Q472" i="1"/>
  <c r="N472" i="1"/>
  <c r="J472" i="1"/>
  <c r="H472" i="1"/>
  <c r="AV472" i="1" s="1"/>
  <c r="BW471" i="1"/>
  <c r="BE471" i="1"/>
  <c r="BN471" i="1"/>
  <c r="BA471" i="1"/>
  <c r="BK471" i="1" s="1"/>
  <c r="AX471" i="1"/>
  <c r="AL471" i="1"/>
  <c r="AR471" i="1" s="1"/>
  <c r="AG471" i="1"/>
  <c r="AI471" i="1" s="1"/>
  <c r="AA471" i="1"/>
  <c r="AE471" i="1" s="1"/>
  <c r="Z471" i="1"/>
  <c r="V471" i="1"/>
  <c r="Q471" i="1"/>
  <c r="N471" i="1"/>
  <c r="J471" i="1"/>
  <c r="H471" i="1"/>
  <c r="AV471" i="1" s="1"/>
  <c r="U426" i="3"/>
  <c r="U427" i="3" s="1"/>
  <c r="U428" i="3" s="1"/>
  <c r="U429" i="3" s="1"/>
  <c r="U430" i="3" s="1"/>
  <c r="BA479" i="1" l="1"/>
  <c r="BA480" i="1" s="1"/>
  <c r="AL479" i="1"/>
  <c r="AL480" i="1" s="1"/>
  <c r="AC473" i="1"/>
  <c r="AC479" i="1" s="1"/>
  <c r="AC480" i="1" s="1"/>
  <c r="BE479" i="1"/>
  <c r="BE480" i="1" s="1"/>
  <c r="AH473" i="1"/>
  <c r="AH479" i="1" s="1"/>
  <c r="AH480" i="1" s="1"/>
  <c r="D480" i="1"/>
  <c r="H479" i="1"/>
  <c r="H480" i="1" s="1"/>
  <c r="BP479" i="1"/>
  <c r="BP480" i="1" s="1"/>
  <c r="BM473" i="1"/>
  <c r="BM479" i="1" s="1"/>
  <c r="BM480" i="1" s="1"/>
  <c r="O473" i="1"/>
  <c r="O479" i="1" s="1"/>
  <c r="O480" i="1" s="1"/>
  <c r="BG473" i="1"/>
  <c r="BG479" i="1" s="1"/>
  <c r="BG480" i="1" s="1"/>
  <c r="AE473" i="1"/>
  <c r="AE479" i="1" s="1"/>
  <c r="AE480" i="1" s="1"/>
  <c r="S473" i="1"/>
  <c r="S479" i="1" s="1"/>
  <c r="S480" i="1" s="1"/>
  <c r="AH472" i="1"/>
  <c r="BM472" i="1"/>
  <c r="BG472" i="1"/>
  <c r="AE472" i="1"/>
  <c r="O472" i="1"/>
  <c r="S472" i="1"/>
  <c r="BN472" i="1"/>
  <c r="BM471" i="1"/>
  <c r="BG471" i="1"/>
  <c r="O471" i="1"/>
  <c r="AC471" i="1"/>
  <c r="BP471" i="1"/>
  <c r="S471" i="1"/>
  <c r="BC470" i="1"/>
  <c r="BN470" i="1" s="1"/>
  <c r="BW470" i="1"/>
  <c r="BE470" i="1"/>
  <c r="AX470" i="1"/>
  <c r="AL470" i="1"/>
  <c r="AR470" i="1" s="1"/>
  <c r="AG470" i="1"/>
  <c r="AI470" i="1" s="1"/>
  <c r="AA470" i="1"/>
  <c r="AE470" i="1" s="1"/>
  <c r="Z470" i="1"/>
  <c r="V470" i="1"/>
  <c r="Q470" i="1"/>
  <c r="S470" i="1" s="1"/>
  <c r="N470" i="1"/>
  <c r="J470" i="1"/>
  <c r="H470" i="1"/>
  <c r="AV470" i="1" s="1"/>
  <c r="BW469" i="1"/>
  <c r="BN469" i="1" s="1"/>
  <c r="BE469" i="1"/>
  <c r="BP469" i="1" s="1"/>
  <c r="BR469" i="1" s="1"/>
  <c r="BA469" i="1"/>
  <c r="BK469" i="1" s="1"/>
  <c r="AX469" i="1"/>
  <c r="AL469" i="1"/>
  <c r="AR469" i="1" s="1"/>
  <c r="AG469" i="1"/>
  <c r="AI469" i="1" s="1"/>
  <c r="AE469" i="1"/>
  <c r="AA469" i="1"/>
  <c r="Z469" i="1"/>
  <c r="V469" i="1"/>
  <c r="Q469" i="1"/>
  <c r="S469" i="1" s="1"/>
  <c r="N469" i="1"/>
  <c r="J469" i="1"/>
  <c r="H469" i="1"/>
  <c r="AV469" i="1" s="1"/>
  <c r="BW468" i="1"/>
  <c r="AX468" i="1" s="1"/>
  <c r="BE468" i="1"/>
  <c r="BP468" i="1" s="1"/>
  <c r="BR468" i="1" s="1"/>
  <c r="BA468" i="1"/>
  <c r="AL468" i="1"/>
  <c r="AR468" i="1" s="1"/>
  <c r="AG468" i="1"/>
  <c r="AI468" i="1" s="1"/>
  <c r="AA468" i="1"/>
  <c r="AC468" i="1" s="1"/>
  <c r="Z468" i="1"/>
  <c r="V468" i="1"/>
  <c r="Q468" i="1"/>
  <c r="S468" i="1" s="1"/>
  <c r="N468" i="1"/>
  <c r="J468" i="1"/>
  <c r="H468" i="1"/>
  <c r="AV468" i="1" s="1"/>
  <c r="B473" i="1"/>
  <c r="B474" i="1" s="1"/>
  <c r="B475" i="1" s="1"/>
  <c r="B476" i="1" s="1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E480" i="2"/>
  <c r="W475" i="2"/>
  <c r="U475" i="2"/>
  <c r="S475" i="2"/>
  <c r="K475" i="2"/>
  <c r="S474" i="2"/>
  <c r="W474" i="2"/>
  <c r="K474" i="2"/>
  <c r="Q474" i="2" s="1"/>
  <c r="S473" i="2"/>
  <c r="C474" i="2"/>
  <c r="C475" i="2" s="1"/>
  <c r="C476" i="2" s="1"/>
  <c r="C477" i="2" s="1"/>
  <c r="K473" i="2"/>
  <c r="S472" i="2"/>
  <c r="K472" i="2"/>
  <c r="M472" i="2" s="1"/>
  <c r="S471" i="2"/>
  <c r="U471" i="2" s="1"/>
  <c r="K471" i="2"/>
  <c r="S470" i="2"/>
  <c r="K470" i="2"/>
  <c r="S469" i="2"/>
  <c r="K469" i="2"/>
  <c r="BR471" i="1" l="1"/>
  <c r="BA470" i="1"/>
  <c r="BG470" i="1"/>
  <c r="BK470" i="1"/>
  <c r="O470" i="1"/>
  <c r="BP470" i="1"/>
  <c r="AC470" i="1"/>
  <c r="O469" i="1"/>
  <c r="AC469" i="1"/>
  <c r="AH469" i="1"/>
  <c r="BG469" i="1"/>
  <c r="BM469" i="1"/>
  <c r="BK468" i="1"/>
  <c r="AE468" i="1"/>
  <c r="O468" i="1"/>
  <c r="BG468" i="1"/>
  <c r="BN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AH470" i="1" l="1"/>
  <c r="AH471" i="1"/>
  <c r="BM470" i="1"/>
  <c r="BR470" i="1"/>
  <c r="BM468" i="1"/>
  <c r="CL604" i="1" l="1"/>
  <c r="BA570" i="1"/>
  <c r="AH468" i="1" l="1"/>
  <c r="BE467" i="1"/>
  <c r="BA467" i="1"/>
  <c r="AL467" i="1"/>
  <c r="AR467" i="1" s="1"/>
  <c r="AG467" i="1"/>
  <c r="Z467" i="1"/>
  <c r="Q467" i="1"/>
  <c r="N467" i="1"/>
  <c r="BG467" i="1" l="1"/>
  <c r="BE466" i="1"/>
  <c r="BA466" i="1"/>
  <c r="AL466" i="1"/>
  <c r="AR466" i="1" s="1"/>
  <c r="AG466" i="1"/>
  <c r="Z466" i="1"/>
  <c r="Q466" i="1"/>
  <c r="N466" i="1"/>
  <c r="BE465" i="1"/>
  <c r="BA465" i="1"/>
  <c r="AL465" i="1"/>
  <c r="AR465" i="1" s="1"/>
  <c r="AG465" i="1"/>
  <c r="Z465" i="1"/>
  <c r="Q465" i="1"/>
  <c r="N465" i="1"/>
  <c r="BE464" i="1"/>
  <c r="BA464" i="1"/>
  <c r="AL464" i="1"/>
  <c r="AR464" i="1" s="1"/>
  <c r="AG464" i="1"/>
  <c r="Z464" i="1"/>
  <c r="Q464" i="1"/>
  <c r="N464" i="1"/>
  <c r="BE463" i="1"/>
  <c r="BA463" i="1"/>
  <c r="AL463" i="1"/>
  <c r="AR463" i="1" s="1"/>
  <c r="AG463" i="1"/>
  <c r="Z463" i="1"/>
  <c r="Q463" i="1"/>
  <c r="N463" i="1"/>
  <c r="BE462" i="1"/>
  <c r="BA462" i="1"/>
  <c r="AL462" i="1"/>
  <c r="AR462" i="1" s="1"/>
  <c r="AG462" i="1"/>
  <c r="Z462" i="1"/>
  <c r="Q462" i="1"/>
  <c r="N462" i="1"/>
  <c r="BE461" i="1"/>
  <c r="BA461" i="1"/>
  <c r="AL461" i="1"/>
  <c r="AG461" i="1"/>
  <c r="Z461" i="1"/>
  <c r="Q461" i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67" i="1" l="1"/>
  <c r="BM467" i="1"/>
  <c r="AI465" i="1"/>
  <c r="BK466" i="1"/>
  <c r="BM466" i="1" s="1"/>
  <c r="M465" i="2"/>
  <c r="U468" i="2"/>
  <c r="Q469" i="2"/>
  <c r="M469" i="2"/>
  <c r="U463" i="2"/>
  <c r="BG466" i="1"/>
  <c r="BG465" i="1"/>
  <c r="BG464" i="1"/>
  <c r="S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AL460" i="1"/>
  <c r="AR460" i="1" s="1"/>
  <c r="AG460" i="1"/>
  <c r="AI467" i="1" s="1"/>
  <c r="Z460" i="1"/>
  <c r="Q460" i="1"/>
  <c r="S467" i="1" s="1"/>
  <c r="N460" i="1"/>
  <c r="BE459" i="1"/>
  <c r="BA459" i="1"/>
  <c r="BK465" i="1" s="1"/>
  <c r="BM465" i="1" s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N457" i="1"/>
  <c r="S461" i="2"/>
  <c r="K461" i="2"/>
  <c r="Q462" i="2" s="1"/>
  <c r="S460" i="2"/>
  <c r="K460" i="2"/>
  <c r="S459" i="2"/>
  <c r="K459" i="2"/>
  <c r="S458" i="2"/>
  <c r="K458" i="2"/>
  <c r="BK464" i="1" l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479" i="1"/>
  <c r="BU480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51" i="3"/>
  <c r="AJ449" i="3"/>
  <c r="AJ452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69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91" i="1"/>
  <c r="D490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70" i="1"/>
  <c r="BG590" i="1"/>
  <c r="BG591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90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80" i="2"/>
  <c r="S357" i="2"/>
  <c r="AP604" i="1"/>
  <c r="BP591" i="1"/>
  <c r="BG592" i="1" s="1"/>
  <c r="BN588" i="1"/>
  <c r="BP588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79" i="1"/>
  <c r="BV480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69" i="1"/>
  <c r="BP569" i="1" s="1"/>
  <c r="BP571" i="1"/>
  <c r="BP572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92" i="1"/>
  <c r="BY59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89" i="1"/>
  <c r="BP589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598" i="1"/>
  <c r="BA573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64" i="1"/>
  <c r="N566" i="1" s="1"/>
  <c r="N567" i="1" l="1"/>
  <c r="D567" i="1" s="1"/>
  <c r="N568" i="1"/>
  <c r="N569" i="1"/>
  <c r="D568" i="1" l="1"/>
  <c r="D569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55" i="1"/>
  <c r="BG555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00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85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79" i="1"/>
  <c r="G480" i="1" s="1"/>
  <c r="F479" i="1"/>
  <c r="F480" i="1" s="1"/>
  <c r="E479" i="1"/>
  <c r="E480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03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00" i="1" l="1"/>
  <c r="AR499" i="1"/>
  <c r="AP499" i="1"/>
  <c r="AR498" i="1"/>
  <c r="AP498" i="1"/>
  <c r="AV498" i="1" l="1"/>
  <c r="AV499" i="1"/>
  <c r="AV500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44" i="1"/>
  <c r="N214" i="1"/>
  <c r="N204" i="1"/>
  <c r="BA543" i="1" s="1"/>
  <c r="N174" i="1"/>
  <c r="BA542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43" i="1" l="1"/>
  <c r="BE543" i="1" s="1"/>
  <c r="Q218" i="2"/>
  <c r="BC544" i="1"/>
  <c r="BE544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12" i="1"/>
  <c r="H512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31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84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82" i="1"/>
  <c r="BK485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32" i="1"/>
  <c r="AP533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27" i="1"/>
  <c r="H528" i="1"/>
  <c r="J528" i="1" s="1"/>
  <c r="H529" i="1"/>
  <c r="J529" i="1" s="1"/>
  <c r="S154" i="2"/>
  <c r="M156" i="2" l="1"/>
  <c r="Q156" i="2"/>
  <c r="O529" i="1"/>
  <c r="AI154" i="1"/>
  <c r="AI161" i="1"/>
  <c r="BK160" i="1"/>
  <c r="BM160" i="1" s="1"/>
  <c r="AR154" i="1"/>
  <c r="BG154" i="1"/>
  <c r="U155" i="2"/>
  <c r="J527" i="1"/>
  <c r="J534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30" i="1"/>
  <c r="AA529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66" i="3"/>
  <c r="F467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05" i="1" l="1"/>
  <c r="AR49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04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09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96" i="1" s="1"/>
  <c r="AH113" i="1"/>
  <c r="AP496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96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16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M122" i="2"/>
  <c r="Q122" i="2"/>
  <c r="BG120" i="1"/>
  <c r="U121" i="2"/>
  <c r="D118" i="1" l="1"/>
  <c r="N124" i="1" s="1"/>
  <c r="D116" i="1"/>
  <c r="D115" i="1"/>
  <c r="D114" i="1"/>
  <c r="AH145" i="1" l="1"/>
  <c r="N143" i="1"/>
  <c r="AG503" i="1"/>
  <c r="AP497" i="1" s="1"/>
  <c r="AV49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41" i="1" l="1"/>
  <c r="BC542" i="1" s="1"/>
  <c r="BE542" i="1" s="1"/>
  <c r="BE553" i="1"/>
  <c r="BE557" i="1" s="1"/>
  <c r="S127" i="1"/>
  <c r="S128" i="1"/>
  <c r="BE119" i="1"/>
  <c r="BA119" i="1"/>
  <c r="AL119" i="1"/>
  <c r="AR119" i="1" s="1"/>
  <c r="Q119" i="1"/>
  <c r="S126" i="1" s="1"/>
  <c r="K120" i="2"/>
  <c r="BG544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53" i="1" s="1"/>
  <c r="AL113" i="1"/>
  <c r="K114" i="2"/>
  <c r="BA557" i="1" l="1"/>
  <c r="BC555" i="1"/>
  <c r="BG553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48" i="3"/>
  <c r="AA447" i="3"/>
  <c r="AA446" i="3"/>
  <c r="AA445" i="3"/>
  <c r="AA444" i="3"/>
  <c r="AA443" i="3"/>
  <c r="AA442" i="3"/>
  <c r="AA441" i="3"/>
  <c r="AA440" i="3"/>
  <c r="AA439" i="3"/>
  <c r="Y449" i="3"/>
  <c r="W449" i="3"/>
  <c r="S107" i="2"/>
  <c r="AA449" i="3" l="1"/>
  <c r="AA452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49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60" i="3"/>
  <c r="F463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95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95" i="1"/>
  <c r="AV49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50" i="3" l="1"/>
  <c r="I447" i="3"/>
  <c r="L447" i="3" s="1"/>
  <c r="I78" i="3"/>
  <c r="I80" i="3" s="1"/>
  <c r="I77" i="3"/>
  <c r="BE64" i="1"/>
  <c r="BA64" i="1"/>
  <c r="AL64" i="1"/>
  <c r="AR64" i="1" s="1"/>
  <c r="K65" i="2"/>
  <c r="Y19" i="3"/>
  <c r="Q66" i="2" l="1"/>
  <c r="M66" i="2"/>
  <c r="L450" i="3"/>
  <c r="I79" i="3"/>
  <c r="I81" i="3" s="1"/>
  <c r="I82" i="3" s="1"/>
  <c r="BG64" i="1"/>
  <c r="U65" i="2"/>
  <c r="S64" i="2"/>
  <c r="N81" i="3" l="1"/>
  <c r="N82" i="3" s="1"/>
  <c r="I449" i="3"/>
  <c r="L449" i="3" s="1"/>
  <c r="K64" i="2"/>
  <c r="BE63" i="1"/>
  <c r="BA63" i="1"/>
  <c r="AL63" i="1"/>
  <c r="AR63" i="1" s="1"/>
  <c r="Y18" i="3"/>
  <c r="Q65" i="2" l="1"/>
  <c r="M65" i="2"/>
  <c r="I451" i="3"/>
  <c r="U64" i="2"/>
  <c r="BG63" i="1"/>
  <c r="L440" i="3" l="1"/>
  <c r="L451" i="3"/>
  <c r="L43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92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40" i="1"/>
  <c r="B543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94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02" i="1"/>
  <c r="AR504" i="1" s="1"/>
  <c r="AV504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94" i="1"/>
  <c r="AV494" i="1" s="1"/>
  <c r="BA500" i="1" s="1"/>
  <c r="BA501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78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C478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U409" i="3" l="1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U412" i="3" l="1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U415" i="3" l="1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U418" i="3" l="1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U422" i="3" l="1"/>
  <c r="U423" i="3" s="1"/>
  <c r="U424" i="3" s="1"/>
  <c r="U425" i="3" s="1"/>
  <c r="U431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7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51" i="3"/>
  <c r="Y45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51" i="3"/>
  <c r="W45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13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66" i="1" s="1"/>
  <c r="O173" i="1"/>
  <c r="AV173" i="1"/>
  <c r="AC173" i="1"/>
  <c r="BE566" i="1" l="1"/>
  <c r="BA588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88" i="1" l="1"/>
  <c r="BP566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88" i="1" l="1"/>
  <c r="BC588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79" i="1" s="1"/>
  <c r="BA567" i="1" s="1"/>
  <c r="J235" i="1"/>
  <c r="O234" i="1"/>
  <c r="AC234" i="1"/>
  <c r="BE567" i="1" l="1"/>
  <c r="BA589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67" i="1" l="1"/>
  <c r="BE589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89" i="1" l="1"/>
  <c r="BC589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93" i="1"/>
  <c r="AV269" i="1"/>
  <c r="H494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81" i="1"/>
  <c r="BA568" i="1" s="1"/>
  <c r="BA572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74" i="1"/>
  <c r="AA403" i="1"/>
  <c r="AA404" i="1" s="1"/>
  <c r="AE402" i="1"/>
  <c r="BE568" i="1"/>
  <c r="BA590" i="1"/>
  <c r="BA591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75" i="1"/>
  <c r="BA592" i="1" s="1"/>
  <c r="AA405" i="1"/>
  <c r="AE404" i="1"/>
  <c r="AE403" i="1"/>
  <c r="BE572" i="1"/>
  <c r="BE590" i="1"/>
  <c r="BE591" i="1" s="1"/>
  <c r="BR591" i="1" s="1"/>
  <c r="BP568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92" i="1"/>
  <c r="AE405" i="1"/>
  <c r="AA406" i="1"/>
  <c r="AA407" i="1" s="1"/>
  <c r="BC591" i="1"/>
  <c r="BR590" i="1"/>
  <c r="BC590" i="1"/>
  <c r="D572" i="1"/>
  <c r="BG572" i="1"/>
  <c r="AC330" i="1"/>
  <c r="J331" i="1"/>
  <c r="H331" i="1"/>
  <c r="O330" i="1"/>
  <c r="AV330" i="1"/>
  <c r="AA285" i="3"/>
  <c r="AA286" i="3"/>
  <c r="AA283" i="3"/>
  <c r="AA284" i="3"/>
  <c r="AA282" i="3"/>
  <c r="AH467" i="1" l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72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477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BN467" i="1" l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R454" i="1" l="1"/>
  <c r="BP455" i="1"/>
  <c r="AA435" i="1"/>
  <c r="AE434" i="1"/>
  <c r="AE433" i="1"/>
  <c r="AV352" i="1"/>
  <c r="J353" i="1"/>
  <c r="H353" i="1"/>
  <c r="O352" i="1"/>
  <c r="AC352" i="1"/>
  <c r="BR455" i="1" l="1"/>
  <c r="BP456" i="1"/>
  <c r="BP457" i="1" s="1"/>
  <c r="AE435" i="1"/>
  <c r="AA436" i="1"/>
  <c r="AV353" i="1"/>
  <c r="J354" i="1"/>
  <c r="H354" i="1"/>
  <c r="O353" i="1"/>
  <c r="AC353" i="1"/>
  <c r="BR457" i="1" l="1"/>
  <c r="BP458" i="1"/>
  <c r="BR456" i="1"/>
  <c r="AE436" i="1"/>
  <c r="AA437" i="1"/>
  <c r="AA438" i="1" s="1"/>
  <c r="AV354" i="1"/>
  <c r="J355" i="1"/>
  <c r="H355" i="1"/>
  <c r="O354" i="1"/>
  <c r="AC354" i="1"/>
  <c r="BR458" i="1" l="1"/>
  <c r="BP459" i="1"/>
  <c r="AE438" i="1"/>
  <c r="AA439" i="1"/>
  <c r="AE437" i="1"/>
  <c r="J356" i="1"/>
  <c r="H356" i="1"/>
  <c r="AV355" i="1"/>
  <c r="O355" i="1"/>
  <c r="AC355" i="1"/>
  <c r="BR459" i="1" l="1"/>
  <c r="BP460" i="1"/>
  <c r="BP461" i="1" s="1"/>
  <c r="AA440" i="1"/>
  <c r="AA441" i="1" s="1"/>
  <c r="AE439" i="1"/>
  <c r="AV356" i="1"/>
  <c r="J357" i="1"/>
  <c r="H357" i="1"/>
  <c r="O356" i="1"/>
  <c r="AC356" i="1"/>
  <c r="BR461" i="1" l="1"/>
  <c r="BP462" i="1"/>
  <c r="BR460" i="1"/>
  <c r="AA442" i="1"/>
  <c r="AE441" i="1"/>
  <c r="AE440" i="1"/>
  <c r="AV357" i="1"/>
  <c r="J358" i="1"/>
  <c r="H358" i="1"/>
  <c r="O357" i="1"/>
  <c r="AC357" i="1"/>
  <c r="BR462" i="1" l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BR464" i="1" l="1"/>
  <c r="BP465" i="1"/>
  <c r="BR463" i="1"/>
  <c r="AA444" i="1"/>
  <c r="AA445" i="1" s="1"/>
  <c r="AE443" i="1"/>
  <c r="AV359" i="1"/>
  <c r="J360" i="1"/>
  <c r="H360" i="1"/>
  <c r="O359" i="1"/>
  <c r="AC359" i="1"/>
  <c r="BP466" i="1" l="1"/>
  <c r="BR465" i="1"/>
  <c r="AA446" i="1"/>
  <c r="AE445" i="1"/>
  <c r="AE444" i="1"/>
  <c r="AV360" i="1"/>
  <c r="J361" i="1"/>
  <c r="H361" i="1"/>
  <c r="O360" i="1"/>
  <c r="AC360" i="1"/>
  <c r="BP467" i="1" l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R467" i="1" l="1"/>
  <c r="AA449" i="1"/>
  <c r="AE448" i="1"/>
  <c r="AE447" i="1"/>
  <c r="H363" i="1"/>
  <c r="J363" i="1"/>
  <c r="O362" i="1"/>
  <c r="AV362" i="1"/>
  <c r="AC362" i="1"/>
  <c r="AA450" i="1" l="1"/>
  <c r="AE449" i="1"/>
  <c r="AV363" i="1"/>
  <c r="J364" i="1"/>
  <c r="H364" i="1"/>
  <c r="O363" i="1"/>
  <c r="AC363" i="1"/>
  <c r="AE450" i="1" l="1"/>
  <c r="AA451" i="1"/>
  <c r="AC364" i="1"/>
  <c r="H365" i="1"/>
  <c r="J365" i="1"/>
  <c r="O364" i="1"/>
  <c r="AV364" i="1"/>
  <c r="AA452" i="1" l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AE453" i="1" l="1"/>
  <c r="AA454" i="1"/>
  <c r="AE452" i="1"/>
  <c r="AV366" i="1"/>
  <c r="J367" i="1"/>
  <c r="H367" i="1"/>
  <c r="O366" i="1"/>
  <c r="AC366" i="1"/>
  <c r="AE454" i="1" l="1"/>
  <c r="AA455" i="1"/>
  <c r="AV367" i="1"/>
  <c r="H368" i="1"/>
  <c r="J368" i="1"/>
  <c r="O367" i="1"/>
  <c r="AC367" i="1"/>
  <c r="AA456" i="1" l="1"/>
  <c r="AA457" i="1" s="1"/>
  <c r="AE455" i="1"/>
  <c r="J369" i="1"/>
  <c r="H369" i="1"/>
  <c r="AV368" i="1"/>
  <c r="O368" i="1"/>
  <c r="AC368" i="1"/>
  <c r="AE457" i="1" l="1"/>
  <c r="AA458" i="1"/>
  <c r="AE456" i="1"/>
  <c r="AV369" i="1"/>
  <c r="J370" i="1"/>
  <c r="H370" i="1"/>
  <c r="O369" i="1"/>
  <c r="AC369" i="1"/>
  <c r="AE458" i="1" l="1"/>
  <c r="AA459" i="1"/>
  <c r="AV370" i="1"/>
  <c r="H371" i="1"/>
  <c r="J371" i="1"/>
  <c r="O370" i="1"/>
  <c r="AC370" i="1"/>
  <c r="AA460" i="1" l="1"/>
  <c r="AA461" i="1" s="1"/>
  <c r="AE459" i="1"/>
  <c r="J372" i="1"/>
  <c r="H372" i="1"/>
  <c r="AC371" i="1"/>
  <c r="O371" i="1"/>
  <c r="AV371" i="1"/>
  <c r="AA325" i="3"/>
  <c r="AA326" i="3"/>
  <c r="AA324" i="3"/>
  <c r="AA462" i="1" l="1"/>
  <c r="AE461" i="1"/>
  <c r="AE460" i="1"/>
  <c r="AV372" i="1"/>
  <c r="H373" i="1"/>
  <c r="J373" i="1"/>
  <c r="O372" i="1"/>
  <c r="AC372" i="1"/>
  <c r="AE462" i="1" l="1"/>
  <c r="AA463" i="1"/>
  <c r="AA464" i="1" s="1"/>
  <c r="AV373" i="1"/>
  <c r="J374" i="1"/>
  <c r="H374" i="1"/>
  <c r="O373" i="1"/>
  <c r="AC373" i="1"/>
  <c r="AA465" i="1" l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E465" i="1" l="1"/>
  <c r="AA466" i="1"/>
  <c r="AV375" i="1"/>
  <c r="J376" i="1"/>
  <c r="O375" i="1"/>
  <c r="H376" i="1"/>
  <c r="AC375" i="1"/>
  <c r="AA467" i="1" l="1"/>
  <c r="AE466" i="1"/>
  <c r="AV376" i="1"/>
  <c r="J377" i="1"/>
  <c r="H377" i="1"/>
  <c r="O376" i="1"/>
  <c r="AC376" i="1"/>
  <c r="AE467" i="1" l="1"/>
  <c r="AV377" i="1"/>
  <c r="J378" i="1"/>
  <c r="H378" i="1"/>
  <c r="O377" i="1"/>
  <c r="AC377" i="1"/>
  <c r="I21" i="3" l="1"/>
  <c r="I35" i="3" s="1"/>
  <c r="AD49" i="2"/>
  <c r="AD51" i="2" s="1"/>
  <c r="AD53" i="2" s="1"/>
  <c r="AD55" i="2" s="1"/>
  <c r="AD57" i="2" s="1"/>
  <c r="AJ21" i="2"/>
  <c r="J379" i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92" i="1"/>
  <c r="BR592" i="1"/>
  <c r="CL607" i="1" s="1"/>
  <c r="CL609" i="1" s="1"/>
  <c r="J418" i="1" l="1"/>
  <c r="H418" i="1"/>
  <c r="AV417" i="1"/>
  <c r="O417" i="1"/>
  <c r="AC417" i="1"/>
  <c r="CL593" i="1"/>
  <c r="BA595" i="1"/>
  <c r="BC595" i="1" s="1"/>
  <c r="CL595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I23" i="3" s="1"/>
  <c r="I25" i="3" s="1"/>
  <c r="I27" i="3" s="1"/>
  <c r="AV458" i="1"/>
  <c r="AC458" i="1"/>
  <c r="I34" i="3" l="1"/>
  <c r="N27" i="3"/>
  <c r="N28" i="3" s="1"/>
  <c r="AV459" i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AV467" i="1" l="1"/>
  <c r="O467" i="1"/>
  <c r="AC467" i="1"/>
  <c r="I32" i="3" l="1"/>
  <c r="AF21" i="2"/>
  <c r="L32" i="3" l="1"/>
  <c r="L34" i="3"/>
  <c r="L35" i="3"/>
  <c r="I28" i="3"/>
  <c r="I36" i="3"/>
  <c r="W428" i="3" s="1"/>
  <c r="AA428" i="3" s="1"/>
  <c r="AA426" i="3" l="1"/>
  <c r="AA427" i="3"/>
  <c r="AA424" i="3"/>
  <c r="AA425" i="3"/>
  <c r="AA423" i="3"/>
  <c r="L36" i="3"/>
  <c r="Y121" i="3" l="1"/>
  <c r="Y350" i="3"/>
  <c r="Y244" i="3"/>
  <c r="Y214" i="3"/>
  <c r="Y12" i="3"/>
</calcChain>
</file>

<file path=xl/sharedStrings.xml><?xml version="1.0" encoding="utf-8"?>
<sst xmlns="http://schemas.openxmlformats.org/spreadsheetml/2006/main" count="363" uniqueCount="190">
  <si>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</si>
  <si>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</si>
  <si>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</si>
  <si>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</si>
  <si>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</si>
  <si>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</si>
  <si>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</si>
  <si>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</si>
  <si>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</si>
  <si>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</si>
  <si>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</si>
  <si>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</si>
  <si>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</si>
  <si>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</si>
  <si>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</si>
  <si>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</si>
  <si>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</si>
  <si>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</si>
  <si>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</si>
  <si>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</si>
  <si>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</si>
  <si>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</si>
  <si>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</si>
  <si>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</si>
  <si>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</si>
  <si>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</si>
  <si>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</si>
  <si>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</si>
  <si>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</si>
  <si>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</si>
  <si>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</si>
  <si>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</si>
  <si>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</si>
  <si>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</si>
  <si>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</si>
  <si>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</si>
  <si>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</si>
  <si>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</si>
  <si>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</si>
  <si>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</si>
  <si>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</si>
  <si>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</si>
  <si>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</si>
  <si>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</si>
  <si>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</si>
  <si>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</si>
  <si>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</si>
  <si>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</si>
  <si>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</si>
  <si>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</si>
  <si>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</si>
  <si>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</si>
  <si>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</si>
  <si>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</si>
  <si>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</si>
  <si>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</si>
  <si>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</si>
  <si>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</si>
  <si>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</si>
  <si>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</si>
  <si>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</si>
  <si>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</si>
  <si>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</si>
  <si>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</si>
  <si>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</si>
  <si>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</si>
  <si>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</si>
  <si>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</si>
  <si>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</si>
  <si>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</si>
  <si>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</si>
  <si>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</si>
  <si>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</si>
  <si>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</si>
  <si>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</si>
  <si>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</si>
  <si>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</si>
  <si>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</si>
  <si>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</si>
  <si>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</si>
  <si>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</si>
  <si>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</si>
  <si>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</si>
  <si>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</si>
  <si>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</si>
  <si>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</si>
  <si>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</si>
  <si>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</si>
  <si>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</si>
  <si>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</si>
  <si>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</si>
  <si>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</si>
  <si>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</si>
  <si>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</si>
  <si>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</si>
  <si>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</si>
  <si>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</si>
  <si>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</si>
  <si>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</si>
  <si>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</si>
  <si>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</si>
  <si>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</si>
  <si>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</si>
  <si>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</si>
  <si>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</si>
  <si>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</si>
  <si>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</si>
  <si>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</si>
  <si>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</si>
  <si>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</si>
  <si>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</si>
  <si>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</si>
  <si>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</si>
  <si>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</si>
  <si>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</si>
  <si>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</si>
  <si>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</si>
  <si>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</si>
  <si>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</si>
  <si>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</si>
  <si>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</si>
  <si>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</si>
  <si>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</si>
  <si>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</si>
  <si>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</si>
  <si>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</si>
  <si>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</si>
  <si>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</si>
  <si>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</si>
  <si>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</si>
  <si>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</si>
  <si>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</si>
  <si>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</si>
  <si>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</si>
  <si>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</si>
  <si>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</si>
  <si>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</si>
  <si>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</si>
  <si>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</si>
  <si>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</si>
  <si>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</si>
  <si>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</si>
  <si>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</si>
  <si>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</si>
  <si>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</si>
  <si>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</si>
  <si>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</si>
  <si>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</si>
  <si>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</si>
  <si>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</si>
  <si>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</si>
  <si>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</si>
  <si>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</si>
  <si>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</si>
  <si>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</si>
  <si>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</si>
  <si>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</si>
  <si>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</si>
  <si>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</si>
  <si>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</si>
  <si>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</si>
  <si>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</si>
  <si>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</si>
  <si>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</si>
  <si>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</si>
  <si>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</si>
  <si>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</si>
  <si>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</si>
  <si>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</si>
  <si>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</si>
  <si>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</si>
  <si>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</si>
  <si>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</si>
  <si>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</si>
  <si>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</si>
  <si>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</si>
  <si>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</si>
  <si>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</si>
  <si>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</si>
  <si>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</si>
  <si>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</si>
  <si>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</si>
  <si>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</si>
  <si>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</si>
  <si>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</si>
  <si>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</si>
  <si>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</si>
  <si>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</si>
  <si>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</si>
  <si>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June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</si>
</sst>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Table'!$BA$583:$BA$587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Table'!$BA$588:$BA$592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18617986.499879517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Table'!$BC$583:$BC$587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Table'!$BC$588:$BC$592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Table'!$BJ$583:$BJ$587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Table'!$BJ$588:$BJ$592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Table'!$BK$583:$BK$587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Table'!$BK$588:$BK$592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Table'!$BL$583:$BL$587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Table'!$BL$588:$BL$592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Table'!$BM$583:$BM$587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Table'!$BM$588:$BM$592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Table'!$BP$583:$BP$587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Table'!$AS$588:$AT$592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Table'!$BP$588:$BP$592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149670000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Table'!$AU$583:$AU$587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Table'!$AU$588:$AU$592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Table'!$AV$583:$AV$587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Table'!$AV$588:$AV$592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Table'!$AW$583:$AW$587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Table'!$AW$588:$AW$592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Table'!$AX$583:$AX$587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Table'!$AX$588:$AX$592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Table'!$AY$583:$AY$587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Table'!$AY$588:$AY$592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Table'!$AZ$583:$AZ$587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Table'!$AZ$588:$AZ$592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Table'!$BB$583:$BB$587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Table'!$BB$588:$BB$592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Table'!$BD$583:$BD$587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Table'!$BD$588:$BD$592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Table'!$BE$583:$BE$587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Table'!$BE$588:$BE$592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92488907.499879524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Table'!$BF$583:$BF$587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Table'!$BF$588:$BF$592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Table'!$BG$583:$BG$587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Table'!$BG$588:$BG$592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96250000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Table'!$BH$583:$BH$587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Table'!$BH$588:$BH$592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Table'!$BI$583:$BI$587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Table'!$BI$588:$BI$592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Table'!$BN$583:$BN$587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Table'!$BN$588:$BN$592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Table'!$BO$583:$BO$587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Table'!$BO$588:$BO$592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Table'!$BQ$583:$BQ$587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Table'!$BQ$588:$BQ$592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Table'!$BR$583:$BR$587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Table'!$BR$588:$BR$592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242158907.49987954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Table'!$BS$583:$BS$587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Table'!$BS$588:$BS$592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Table'!$BT$583:$BT$587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Table'!$BT$588:$BT$592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Table'!$BU$583:$BU$587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Table'!$BU$588:$BU$592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Table'!$BV$583:$BV$587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Table'!$AS$588:$AT$592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Table'!$BV$588:$BV$592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492</xdr:row>
      <xdr:rowOff>99060</xdr:rowOff>
    </xdr:from>
    <xdr:to>
      <xdr:col>22</xdr:col>
      <xdr:colOff>312420</xdr:colOff>
      <xdr:row>493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492</xdr:row>
      <xdr:rowOff>129540</xdr:rowOff>
    </xdr:from>
    <xdr:to>
      <xdr:col>23</xdr:col>
      <xdr:colOff>68580</xdr:colOff>
      <xdr:row>493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510</xdr:row>
      <xdr:rowOff>125730</xdr:rowOff>
    </xdr:from>
    <xdr:to>
      <xdr:col>54</xdr:col>
      <xdr:colOff>213360</xdr:colOff>
      <xdr:row>525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599</xdr:row>
      <xdr:rowOff>160020</xdr:rowOff>
    </xdr:from>
    <xdr:to>
      <xdr:col>76</xdr:col>
      <xdr:colOff>182880</xdr:colOff>
      <xdr:row>622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A7272D72-B712-4264-9DF3-2DEB3C838270}"/>
            </a:ext>
          </a:extLst>
        </xdr:cNvPr>
        <xdr:cNvSpPr/>
      </xdr:nvSpPr>
      <xdr:spPr>
        <a:xfrm>
          <a:off x="115443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23"/>
  <sheetViews>
    <sheetView topLeftCell="A457" zoomScaleNormal="100" workbookViewId="0">
      <selection activeCell="L473" sqref="L47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SUM(D102:D478)</f>
        <v>31040949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SUM(D109:D485)</f>
        <v>30803570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SUM(D116:D492)</f>
        <v>31255245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SUM(D123:D502)</f>
        <v>361860375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SUM(D124:D503)</f>
        <v>361798656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SUM(D125:D504)</f>
        <v>361740307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SUM(D126:D505)</f>
        <v>361674819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SUM(D127:D506)</f>
        <v>361608771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SUM(D128:D507)</f>
        <v>361536776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SUM(D129:D508)</f>
        <v>438463388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SUM(D130:D509)</f>
        <v>438388401.23262841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SUM(D131:D510)</f>
        <v>438325142.23262841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SUM(D132:D511)</f>
        <v>769259863.23262835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SUM(D133:D512)</f>
        <v>813550984.23262835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SUM(D134:D513)</f>
        <v>813483505.30462837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SUM(D135:D514)</f>
        <v>813411538.30462837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SUM(D136:D515)</f>
        <v>813342095.34662843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SUM(D137:D516)</f>
        <v>814265061.34662843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SUM(D138:D517)</f>
        <v>814197648.34662843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SUM(D139:D518)</f>
        <v>814141518.34662843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SUM(D140:D519)</f>
        <v>814079947.34662843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SUM(D141:D520)</f>
        <v>814015218.34662843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SUM(D142:D521)</f>
        <v>813948297.34662843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SUM(D143:D522)</f>
        <v>813879728.34662843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SUM(D144:D523)</f>
        <v>813808645.34662843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SUM(D145:D524)</f>
        <v>813750104.34662843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SUM(D146:D525)</f>
        <v>813701066.34662843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SUM(D147:D526)</f>
        <v>813652420.34662843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SUM(D148:D527)</f>
        <v>813597856.34662843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SUM(D149:D528)</f>
        <v>813542708.34662843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SUM(D150:D529)</f>
        <v>813483998.34662843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SUM(D151:D530)</f>
        <v>813420752.34662843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SUM(D152:D531)</f>
        <v>813366553.34662843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SUM(D153:D532)</f>
        <v>813318704.34662843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SUM(D154:D533)</f>
        <v>813268904.34662843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SUM(D155:D534)</f>
        <v>813214385.34662843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SUM(D156:D535)</f>
        <v>813160040.34662843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SUM(D157:D536)</f>
        <v>813104676.34662843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SUM(D158:D537)</f>
        <v>813044076.34662843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SUM(D159:D538)</f>
        <v>812990553.34662843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SUM(D160:D539)</f>
        <v>812953710.34662843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SUM(D161:D540)</f>
        <v>812913098.34662843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SUM(D162:D541)</f>
        <v>812869099.34662843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SUM(D163:D542)</f>
        <v>812824126.34662843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SUM(D164:D543)</f>
        <v>812778769.34662843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SUM(D165:D544)</f>
        <v>812728288.34662843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SUM(D166:D545)</f>
        <v>812684459.34662843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SUM(D167:D546)</f>
        <v>812651741.34662843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SUM(D168:D547)</f>
        <v>812610257.34662843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SUM(D169:D548)</f>
        <v>812570159.34662843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SUM(D170:D549)</f>
        <v>812525522.34662843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SUM(D171:D550)</f>
        <v>812479516.34662843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SUM(D172:D551)</f>
        <v>812429915.34662843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SUM(D173:D552)</f>
        <v>812387255.34662843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SUM(D174:D553)</f>
        <v>812353274.34662843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SUM(D175:D554)</f>
        <v>812314714.34662843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SUM(D176:D555)</f>
        <v>812272735.34662843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SUM(D177:D556)</f>
        <v>812231524.34662843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SUM(D178:D557)</f>
        <v>812186060.34662843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SUM(D179:D558)</f>
        <v>812133211.34662843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SUM(D180:D559)</f>
        <v>812091119.34662843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SUM(D181:D560)</f>
        <v>812060009.34662843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SUM(D182:D564)</f>
        <v>812034589.34662843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SUM(D183:D565)</f>
        <v>812006150.34662843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SUM(D184:D566)</f>
        <v>811970907.34662843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SUM(D185:D567)</f>
        <v>845646382.06091416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SUM(D186:D568)</f>
        <v>896456924.91805696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SUM(D187:D569)</f>
        <v>964989071.4894855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SUM(D188:D571)</f>
        <v>964957214.4894855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SUM(D189:D572)</f>
        <v>1141262504.060914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SUM(D190:D576)</f>
        <v>1141226057.060914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SUM(D191:D577)</f>
        <v>1141185903.060914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SUM(D192:D578)</f>
        <v>1141139608.060914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SUM(D193:D579)</f>
        <v>1141088263.060914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SUM(D194:D580)</f>
        <v>1141044650.060914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SUM(D195:D581)</f>
        <v>1141011264.060914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SUM(D196:D587)</f>
        <v>1140974460.060914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SUM(D197:D588)</f>
        <v>1140938764.060914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SUM(D198:D589)</f>
        <v>1140897148.060914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SUM(D199:D590)</f>
        <v>1140851793.060914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SUM(D200:D592)</f>
        <v>1140798164.060914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SUM(D201:D593)</f>
        <v>1140754958.060914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SUM(D202:D594)</f>
        <v>1140721176.060914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SUM(D203:D595)</f>
        <v>1140683758.060914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SUM(D204:D596)</f>
        <v>1140639531.060914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SUM(D205:D597)</f>
        <v>1140598602.060914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SUM(D206:D598)</f>
        <v>1140551213.060914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SUM(D207:D599)</f>
        <v>1140499810.060914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SUM(D208:D600)</f>
        <v>1140450885.060914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SUM(D209:D601)</f>
        <v>1140416819.060914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SUM(D210:D602)</f>
        <v>1140379102.060914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SUM(D211:D603)</f>
        <v>1140334434.060914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SUM(D212:D604)</f>
        <v>1140285076.060914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SUM(D213:D605)</f>
        <v>1140227758.060914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SUM(D214:D606)</f>
        <v>1140166775.060914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SUM(D215:D607)</f>
        <v>1140112540.060914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SUM(D216:D608)</f>
        <v>1140070605.060914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SUM(D217:D609)</f>
        <v>1140024814.060914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SUM(D218:D610)</f>
        <v>1139973280.060914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SUM(D219:D611)</f>
        <v>1139913587.060914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SUM(D220:D612)</f>
        <v>1139847458.060914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SUM(D221:D613)</f>
        <v>1139775771.060914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SUM(D222:D614)</f>
        <v>1139721539.060914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SUM(D223:D615)</f>
        <v>1139676598.060914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SUM(D224:D616)</f>
        <v>1139619271.060914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SUM(D225:D617)</f>
        <v>1139557199.060914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SUM(D226:D618)</f>
        <v>1139493536.060914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SUM(D227:D619)</f>
        <v>1139419235.060914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SUM(D228:D620)</f>
        <v>1139337821.060914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SUM(D229:D621)</f>
        <v>1139258372.060914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SUM(D230:D622)</f>
        <v>1139197483.060914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SUM(D231:D623)</f>
        <v>1139127642.060914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SUM(D232:D624)</f>
        <v>1139052570.060914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SUM(D233:D625)</f>
        <v>1138970989.060914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SUM(D234:D626)</f>
        <v>1138879459.060914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SUM(D235:D627)</f>
        <v>1138777998.060914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SUM(D236:D628)</f>
        <v>1138691705.060914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SUM(D237:D629)</f>
        <v>1138620384.060914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SUM(D238:D630)</f>
        <v>1138531479.060914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SUM(D239:D631)</f>
        <v>1138437012.060914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SUM(D240:D632)</f>
        <v>1138328623.060914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SUM(D241:D633)</f>
        <v>1138210304.060914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SUM(D242:D634)</f>
        <v>1138077763.060914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SUM(D243:D635)</f>
        <v>1137953373.060914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SUM(D244:D636)</f>
        <v>1137850647.060914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SUM(D245:D637)</f>
        <v>1137724958.060914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SUM(D246:D638)</f>
        <v>1137589305.060914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SUM(D247:D639)</f>
        <v>1137446399.060914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SUM(D248:D640)</f>
        <v>1137284858.060914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SUM(D249:D641)</f>
        <v>1137101331.060914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SUM(D250:D642)</f>
        <v>1136944078.060914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SUM(D251:D643)</f>
        <v>1136805829.060914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SUM(D252:D644)</f>
        <v>1136643680.060914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SUM(D253:D645)</f>
        <v>1136486419.060914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SUM(D254:D646)</f>
        <v>1136312651.060914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SUM(D255:D647)</f>
        <v>1136120465.060914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SUM(D256:D648)</f>
        <v>1135916286.060914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SUM(D257:D649)</f>
        <v>1135743447.060914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SUM(D258:D650)</f>
        <v>1135606820.060914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SUM(D259:D651)</f>
        <v>1135434520.060914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SUM(D260:D652)</f>
        <v>1135257438.060914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SUM(D261:D653)</f>
        <v>1135076535.060914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SUM(D262:D654)</f>
        <v>1134968472.060914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SUM(D263:D655)</f>
        <v>1134804460.060914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SUM(D264:D656)</f>
        <v>1134661087.060914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SUM(D265:D657)</f>
        <v>1134522899.060914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SUM(D266:D658)</f>
        <v>1134361331.060914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SUM(D267:D659)</f>
        <v>1134179055.060914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SUM(D268:D660)</f>
        <v>1133975318.060914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SUM(D269:D661)</f>
        <v>1133756742.060914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SUM(D270:D662)</f>
        <v>1133521470.060914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SUM(D271:D663)</f>
        <v>1133308987.060914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SUM(D272:D664)</f>
        <v>1133126208.060914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SUM(D273:D665)</f>
        <v>1132926123.060914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SUM(D274:D666)</f>
        <v>1132716367.060914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SUM(D275:D667)</f>
        <v>1132489414.060914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SUM(D276:D668)</f>
        <v>1132262100.060914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SUM(D277:D669)</f>
        <v>1132015339.060914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SUM(D278:D670)</f>
        <v>1131795041.060914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SUM(D279:D671)</f>
        <v>1131607140.060914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SUM(D280:D672)</f>
        <v>1131407408.060914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SUM(D281:D673)</f>
        <v>1131207373.060914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SUM(D282:D674)</f>
        <v>1130957200.060914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SUM(D283:D675)</f>
        <v>1130719328.060914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SUM(D284:D676)</f>
        <v>1130464648.060914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SUM(D285:D677)</f>
        <v>1130274998.060914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SUM(D286:D678)</f>
        <v>1130086718.060914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SUM(D287:D679)</f>
        <v>1129886609.060914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SUM(D288:D680)</f>
        <v>1129687529.060914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SUM(D289:D681)</f>
        <v>1129455187.060914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SUM(D290:D682)</f>
        <v>1129262157.060914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SUM(D291:D683)</f>
        <v>1129163317.060914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SUM(D292:D684)</f>
        <v>1129002713.060914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SUM(D293:D685)</f>
        <v>1128874973.060914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SUM(D294:D686)</f>
        <v>1128688582.060914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SUM(D295:D687)</f>
        <v>1128488960.060914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SUM(D296:D688)</f>
        <v>1128254185.060914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SUM(D297:D689)</f>
        <v>1128025772.060914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SUM(D298:D690)</f>
        <v>1127859728.060914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SUM(D299:D691)</f>
        <v>1127627501.060914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SUM(D300:D692)</f>
        <v>1127433164.060914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SUM(D301:D693)</f>
        <v>1127243002.060914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SUM(D302:D694)</f>
        <v>1127008291.060914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SUM(D303:D695)</f>
        <v>1126747318.060914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SUM(D304:D696)</f>
        <v>1126473128.060914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SUM(D305:D697)</f>
        <v>1126166679.060914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SUM(D306:D698)</f>
        <v>1125916985.060914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SUM(D307:D699)</f>
        <v>1125696158.060914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SUM(D308:D700)</f>
        <v>1125481475.060914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SUM(D309:D701)</f>
        <v>1125257847.060914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SUM(D310:D702)</f>
        <v>1125019774.060914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SUM(D311:D703)</f>
        <v>1124785355.060914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SUM(D312:D704)</f>
        <v>1124536549.060914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SUM(D313:D705)</f>
        <v>1124333782.060914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SUM(D314:D706)</f>
        <v>1124159222.060914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SUM(D315:D707)</f>
        <v>1124009894.060914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SUM(D316:D708)</f>
        <v>1123835516.060914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SUM(D317:D709)</f>
        <v>1123645435.060914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SUM(D318:D710)</f>
        <v>1123451677.060914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SUM(D319:D711)</f>
        <v>1123259612.060914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SUM(D320:D712)</f>
        <v>1123086545.060914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SUM(D321:D713)</f>
        <v>1122951363.060914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SUM(D322:D714)</f>
        <v>1122799119.060914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SUM(D323:D715)</f>
        <v>1122647392.060914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SUM(D324:D716)</f>
        <v>1122487361.060914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SUM(D325:D717)</f>
        <v>1122324728.060914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SUM(D326:D718)</f>
        <v>1122155695.060914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SUM(D327:D719)</f>
        <v>1122014963.060914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SUM(D328:D720)</f>
        <v>1121907147.060914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SUM(D329:D721)</f>
        <v>1121780695.060914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SUM(D330:D722)</f>
        <v>1121664468.060914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SUM(D331:D723)</f>
        <v>1121551009.060914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SUM(D332:D724)</f>
        <v>1121429272.060914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SUM(D333:D725)</f>
        <v>1121303147.060914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SUM(D334:D726)</f>
        <v>1121197164.060914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SUM(D335:D727)</f>
        <v>1121105908.060914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SUM(D336:D728)</f>
        <v>1121015562.060914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SUM(D337:D729)</f>
        <v>1120920020.060914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SUM(D338:D730)</f>
        <v>1120823214.060914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SUM(D339:D731)</f>
        <v>1120718970.060914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SUM(D340:D732)</f>
        <v>1120618682.060914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SUM(D341:D733)</f>
        <v>1120532198.060914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SUM(D342:D734)</f>
        <v>1120467901.060914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SUM(D343:D735)</f>
        <v>1120415116.060914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SUM(D344:D736)</f>
        <v>1120351718.060914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SUM(D345:D737)</f>
        <v>1120280078.060914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SUM(D346:D738)</f>
        <v>1120211154.060914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SUM(D347:D739)</f>
        <v>1120125615.060914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SUM(D348:D740)</f>
        <v>1120055998.060914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SUM(D349:D741)</f>
        <v>1119998773.060914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SUM(D350:D742)</f>
        <v>1119927719.060914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SUM(D351:D743)</f>
        <v>1119854015.060914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SUM(D352:D744)</f>
        <v>1119778716.060914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SUM(D353:D745)</f>
        <v>1119701339.060914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SUM(D354:D746)</f>
        <v>1119620714.060914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SUM(D355:D747)</f>
        <v>1119556394.060914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SUM(D356:D748)</f>
        <v>1119506982.060914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SUM(D357:D749)</f>
        <v>1119451801.060914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SUM(D358:D750)</f>
        <v>1119394911.060914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SUM(D359:D751)</f>
        <v>1119327686.060914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SUM(D360:D752)</f>
        <v>1119259365.060914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SUM(D361:D753)</f>
        <v>1119190125.060914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SUM(D362:D754)</f>
        <v>1119131897.060914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SUM(D363:D755)</f>
        <v>1119089930.060914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SUM(D364:D756)</f>
        <v>1119044562.060914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SUM(D365:D757)</f>
        <v>1118988879.060914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73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SUM(D366:D758)</f>
        <v>1118927519.060914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SUM(D367:D759)</f>
        <v>1118864746.060914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SUM(D368:D760)</f>
        <v>1118797961.060914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SUM(D369:D761)</f>
        <v>1118748243.060914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SUM(D370:D762)</f>
        <v>1118711347.060914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SUM(D371:D763)</f>
        <v>1118664580.060914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SUM(D372:D764)</f>
        <v>1118611349.060914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SUM(D373:D765)</f>
        <v>1118547854.060914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SUM(D374:D766)</f>
        <v>1118485225.060914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SUM(D375:D767)</f>
        <v>1118418812.060914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SUM(D376:D768)</f>
        <v>1118362904.060914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SUM(D377:D769)</f>
        <v>1118323399.060914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SUM(D378:D770)</f>
        <v>1118277651.060914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SUM(D379:D771)</f>
        <v>1118218946.060914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SUM(D380:D772)</f>
        <v>1118152408.060914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SUM(D381:D773)</f>
        <v>1118085362.060914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SUM(D382:D774)</f>
        <v>1118008386.060914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SUM(D383:D775)</f>
        <v>1117944727.060914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SUM(D384:D776)</f>
        <v>1117900631.060914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SUM(D385:D777)</f>
        <v>1117840433.060914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SUM(D386:D778)</f>
        <v>1117777974.060914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SUM(D387:D779)</f>
        <v>1117709218.060914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SUM(D388:D780)</f>
        <v>1117664967.060914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SUM(D389:D781)</f>
        <v>1117594943.060914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SUM(D390:D782)</f>
        <v>1117528789.060914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SUM(D391:D783)</f>
        <v>1117491806.060914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SUM(D392:D784)</f>
        <v>1117434162.060914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SUM(D393:D785)</f>
        <v>1117371879.060914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SUM(D394:D786)</f>
        <v>1117296696.060914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SUM(D395:D787)</f>
        <v>1117216535.060914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SUM(D396:D788)</f>
        <v>1117131167.060914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SUM(D397:D789)</f>
        <v>1117064387.060914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SUM(D398:D790)</f>
        <v>1117016513.060914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SUM(D399:D791)</f>
        <v>1116959991.060914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SUM(D400:D792)</f>
        <v>1116882271.060914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SUM(D401:D793)</f>
        <v>1116803832.060914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SUM(D402:D794)</f>
        <v>1116729353.060914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SUM(D403:D795)</f>
        <v>1116647580.060914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SUM(D404:D796)</f>
        <v>1116583999.060914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SUM(D405:D797)</f>
        <v>1116540818.060914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SUM(D406:D798)</f>
        <v>1116489168.060914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SUM(D407:D799)</f>
        <v>1116428851.060914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SUM(D408:D800)</f>
        <v>1116363794.060914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SUM(D409:D801)</f>
        <v>1116296724.060914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SUM(D410:D802)</f>
        <v>1116230209.060914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SUM(D411:D803)</f>
        <v>1116176929.060914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SUM(D412:D804)</f>
        <v>1116142193.060914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77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SUM(D413:D805)</f>
        <v>1116094737.060914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SUM(D414:D806)</f>
        <v>1116042691.060914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SUM(D415:D807)</f>
        <v>1115986087.060914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SUM(D416:D808)</f>
        <v>1115926818.060914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SUM(D417:D809)</f>
        <v>1115866912.060914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SUM(D418:D810)</f>
        <v>1115824878.060914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SUM(D419:D811)</f>
        <v>1115794177.060914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SUM(D420:D812)</f>
        <v>1115753723.060914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SUM(D421:D813)</f>
        <v>1115711369.060914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SUM(D422:D814)</f>
        <v>1115665240.060914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SUM(D423:D815)</f>
        <v>1115617421.060914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SUM(D424:D816)</f>
        <v>1115567930.060914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SUM(D425:D817)</f>
        <v>1115532175.060914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SUM(D426:D818)</f>
        <v>1115509975.060914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SUM(D427:D819)</f>
        <v>1115479823.060914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SUM(D428:D820)</f>
        <v>1115444919.060914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SUM(D429:D821)</f>
        <v>1115409103.060914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SUM(D430:D822)</f>
        <v>1115369278.060914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SUM(D431:D823)</f>
        <v>1115330183.060914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SUM(D432:D824)</f>
        <v>1115304541.060914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SUM(D433:D825)</f>
        <v>1115286707.060914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SUM(D434:D826)</f>
        <v>1115261677.060914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SUM(D435:D827)</f>
        <v>1115234171.060914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8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SUM(D436:D828)</f>
        <v>1115205630.060914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8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SUM(D437:D829)</f>
        <v>1115175416.060914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8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SUM(D438:D830)</f>
        <v>1115146402.060914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8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SUM(D439:D831)</f>
        <v>1115126763.060914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8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SUM(D440:D832)</f>
        <v>1115113222.060914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8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SUM(D441:D833)</f>
        <v>1115092856.060914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8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SUM(D442:D834)</f>
        <v>1115070118.060914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473" si="1175">+BW470+1</f>
        <v>462</v>
      </c>
    </row>
    <row r="472" spans="2:8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SUM(D443:D835)</f>
        <v>1115046618.060914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8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SUM(D444:D836)</f>
        <v>1115022225.060914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85" x14ac:dyDescent="0.3">
      <c r="B474" s="347">
        <f t="shared" si="424"/>
        <v>44374</v>
      </c>
      <c r="C474" s="61"/>
      <c r="D474" s="17"/>
      <c r="E474" s="16"/>
      <c r="F474" s="16"/>
      <c r="G474" s="16"/>
      <c r="H474" s="16"/>
      <c r="I474" s="16"/>
      <c r="J474" s="436"/>
      <c r="K474" s="16"/>
      <c r="L474" s="16"/>
      <c r="M474" s="16"/>
      <c r="N474" s="16"/>
      <c r="O474" s="16"/>
      <c r="P474" s="41"/>
      <c r="Q474" s="17"/>
      <c r="R474" s="16"/>
      <c r="S474" s="60"/>
      <c r="T474" s="16"/>
      <c r="U474" s="41"/>
      <c r="V474" s="10"/>
      <c r="W474" s="34"/>
      <c r="X474" s="33"/>
      <c r="Y474" s="33"/>
      <c r="Z474" s="33"/>
      <c r="AA474" s="33"/>
      <c r="AB474" s="33"/>
      <c r="AC474" s="46"/>
      <c r="AD474" s="33"/>
      <c r="AE474" s="33"/>
      <c r="AF474" s="50"/>
      <c r="AG474" s="33"/>
      <c r="AH474" s="33"/>
      <c r="AI474" s="213"/>
      <c r="AJ474" s="50"/>
      <c r="AK474" s="111"/>
      <c r="AL474" s="23"/>
      <c r="AM474" s="24"/>
      <c r="AN474" s="24"/>
      <c r="AO474" s="24"/>
      <c r="AP474" s="24"/>
      <c r="AQ474" s="24"/>
      <c r="AR474" s="461"/>
      <c r="AS474" s="25"/>
      <c r="AT474" s="25"/>
      <c r="AU474" s="24"/>
      <c r="AV474" s="298"/>
      <c r="AW474" s="298"/>
      <c r="AX474" s="24"/>
      <c r="AY474" s="308"/>
      <c r="AZ474" s="111"/>
      <c r="BA474" s="65"/>
      <c r="BB474" s="66"/>
      <c r="BC474" s="66"/>
      <c r="BD474" s="66"/>
      <c r="BE474" s="66"/>
      <c r="BF474" s="66"/>
      <c r="BG474" s="144"/>
      <c r="BH474" s="66"/>
      <c r="BI474" s="170"/>
      <c r="BJ474" s="66"/>
      <c r="BK474" s="66"/>
      <c r="BL474" s="66"/>
      <c r="BM474" s="144"/>
      <c r="BN474" s="65"/>
      <c r="BO474" s="66"/>
      <c r="BP474" s="66"/>
      <c r="BQ474" s="66"/>
      <c r="BR474" s="435"/>
      <c r="BS474" s="66"/>
      <c r="BT474" s="75"/>
      <c r="BU474" s="170"/>
      <c r="BV474" s="1"/>
      <c r="BW474" s="61"/>
    </row>
    <row r="475" spans="2:85" x14ac:dyDescent="0.3">
      <c r="B475" s="158">
        <f t="shared" si="424"/>
        <v>44375</v>
      </c>
      <c r="C475" s="61"/>
      <c r="D475" s="17"/>
      <c r="E475" s="16"/>
      <c r="F475" s="16"/>
      <c r="G475" s="16"/>
      <c r="H475" s="16"/>
      <c r="I475" s="16"/>
      <c r="J475" s="436"/>
      <c r="K475" s="16"/>
      <c r="L475" s="16"/>
      <c r="M475" s="16"/>
      <c r="N475" s="16"/>
      <c r="O475" s="16"/>
      <c r="P475" s="41"/>
      <c r="Q475" s="17"/>
      <c r="R475" s="16"/>
      <c r="S475" s="60"/>
      <c r="T475" s="16"/>
      <c r="U475" s="41"/>
      <c r="V475" s="10"/>
      <c r="W475" s="34"/>
      <c r="X475" s="33"/>
      <c r="Y475" s="33"/>
      <c r="Z475" s="33"/>
      <c r="AA475" s="33"/>
      <c r="AB475" s="33"/>
      <c r="AC475" s="46"/>
      <c r="AD475" s="33"/>
      <c r="AE475" s="33"/>
      <c r="AF475" s="50"/>
      <c r="AG475" s="33"/>
      <c r="AH475" s="33"/>
      <c r="AI475" s="213"/>
      <c r="AJ475" s="50"/>
      <c r="AK475" s="111"/>
      <c r="AL475" s="23"/>
      <c r="AM475" s="24"/>
      <c r="AN475" s="24"/>
      <c r="AO475" s="24"/>
      <c r="AP475" s="24"/>
      <c r="AQ475" s="24"/>
      <c r="AR475" s="461"/>
      <c r="AS475" s="25"/>
      <c r="AT475" s="25"/>
      <c r="AU475" s="24"/>
      <c r="AV475" s="298"/>
      <c r="AW475" s="298"/>
      <c r="AX475" s="24"/>
      <c r="AY475" s="308"/>
      <c r="AZ475" s="111"/>
      <c r="BA475" s="65"/>
      <c r="BB475" s="66"/>
      <c r="BC475" s="66"/>
      <c r="BD475" s="66"/>
      <c r="BE475" s="66"/>
      <c r="BF475" s="66"/>
      <c r="BG475" s="144"/>
      <c r="BH475" s="66"/>
      <c r="BI475" s="170"/>
      <c r="BJ475" s="66"/>
      <c r="BK475" s="66"/>
      <c r="BL475" s="66"/>
      <c r="BM475" s="144"/>
      <c r="BN475" s="65"/>
      <c r="BO475" s="66"/>
      <c r="BP475" s="66"/>
      <c r="BQ475" s="66"/>
      <c r="BR475" s="435"/>
      <c r="BS475" s="66"/>
      <c r="BT475" s="75"/>
      <c r="BU475" s="170"/>
      <c r="BV475" s="1"/>
      <c r="BW475" s="61"/>
    </row>
    <row r="476" spans="2:85" x14ac:dyDescent="0.3">
      <c r="B476" s="158">
        <f t="shared" si="424"/>
        <v>44376</v>
      </c>
      <c r="C476" s="61"/>
      <c r="D476" s="17"/>
      <c r="E476" s="16"/>
      <c r="F476" s="16"/>
      <c r="G476" s="16"/>
      <c r="H476" s="16"/>
      <c r="I476" s="16"/>
      <c r="J476" s="436"/>
      <c r="K476" s="16"/>
      <c r="L476" s="16"/>
      <c r="M476" s="16"/>
      <c r="N476" s="16"/>
      <c r="O476" s="16"/>
      <c r="P476" s="41"/>
      <c r="Q476" s="410"/>
      <c r="R476" s="16"/>
      <c r="S476" s="60"/>
      <c r="T476" s="16"/>
      <c r="U476" s="41"/>
      <c r="V476" s="10"/>
      <c r="W476" s="34"/>
      <c r="X476" s="33"/>
      <c r="Y476" s="33"/>
      <c r="Z476" s="33"/>
      <c r="AA476" s="33"/>
      <c r="AB476" s="33"/>
      <c r="AC476" s="46"/>
      <c r="AD476" s="33"/>
      <c r="AE476" s="33"/>
      <c r="AF476" s="50"/>
      <c r="AG476" s="33"/>
      <c r="AH476" s="33"/>
      <c r="AI476" s="213"/>
      <c r="AJ476" s="50"/>
      <c r="AK476" s="10"/>
      <c r="AL476" s="23"/>
      <c r="AM476" s="24"/>
      <c r="AN476" s="24"/>
      <c r="AO476" s="24"/>
      <c r="AP476" s="24"/>
      <c r="AQ476" s="24"/>
      <c r="AR476" s="461"/>
      <c r="AS476" s="25"/>
      <c r="AT476" s="25"/>
      <c r="AU476" s="24"/>
      <c r="AV476" s="298"/>
      <c r="AW476" s="298"/>
      <c r="AX476" s="24"/>
      <c r="AY476" s="308"/>
      <c r="AZ476" s="10"/>
      <c r="BA476" s="65"/>
      <c r="BB476" s="66"/>
      <c r="BC476" s="66"/>
      <c r="BD476" s="66"/>
      <c r="BE476" s="66"/>
      <c r="BF476" s="66"/>
      <c r="BG476" s="144"/>
      <c r="BH476" s="66"/>
      <c r="BI476" s="170"/>
      <c r="BJ476" s="66"/>
      <c r="BK476" s="66"/>
      <c r="BL476" s="66"/>
      <c r="BM476" s="144"/>
      <c r="BN476" s="65"/>
      <c r="BO476" s="66"/>
      <c r="BP476" s="66"/>
      <c r="BQ476" s="66"/>
      <c r="BR476" s="435"/>
      <c r="BS476" s="66"/>
      <c r="BT476" s="75"/>
      <c r="BU476" s="170"/>
      <c r="BV476" s="1"/>
      <c r="BW476" s="61"/>
    </row>
    <row r="477" spans="2:85" x14ac:dyDescent="0.3">
      <c r="B477" s="158">
        <f t="shared" si="424"/>
        <v>44377</v>
      </c>
      <c r="D477" s="559"/>
      <c r="E477" s="19"/>
      <c r="F477" s="19"/>
      <c r="G477" s="19"/>
      <c r="H477" s="19"/>
      <c r="I477" s="19"/>
      <c r="J477" s="39"/>
      <c r="K477" s="19"/>
      <c r="L477" s="19"/>
      <c r="M477" s="19"/>
      <c r="N477" s="19"/>
      <c r="O477" s="19"/>
      <c r="P477" s="43"/>
      <c r="Q477" s="18"/>
      <c r="R477" s="19"/>
      <c r="S477" s="19"/>
      <c r="T477" s="19"/>
      <c r="U477" s="43"/>
      <c r="V477" s="1"/>
      <c r="W477" s="35"/>
      <c r="X477" s="36"/>
      <c r="Y477" s="36"/>
      <c r="Z477" s="36"/>
      <c r="AA477" s="36"/>
      <c r="AB477" s="36"/>
      <c r="AC477" s="47"/>
      <c r="AD477" s="36"/>
      <c r="AE477" s="36"/>
      <c r="AF477" s="51"/>
      <c r="AG477" s="36"/>
      <c r="AH477" s="36"/>
      <c r="AI477" s="36"/>
      <c r="AJ477" s="51"/>
      <c r="AK477" s="1"/>
      <c r="AL477" s="26"/>
      <c r="AM477" s="27"/>
      <c r="AN477" s="27"/>
      <c r="AO477" s="27"/>
      <c r="AP477" s="27"/>
      <c r="AQ477" s="27"/>
      <c r="AR477" s="27"/>
      <c r="AS477" s="27"/>
      <c r="AT477" s="27"/>
      <c r="AU477" s="27"/>
      <c r="AV477" s="300"/>
      <c r="AW477" s="300"/>
      <c r="AX477" s="27"/>
      <c r="AY477" s="307"/>
      <c r="AZ477" s="1"/>
      <c r="BA477" s="67"/>
      <c r="BB477" s="68"/>
      <c r="BC477" s="68"/>
      <c r="BD477" s="68"/>
      <c r="BE477" s="68"/>
      <c r="BF477" s="68"/>
      <c r="BG477" s="68"/>
      <c r="BH477" s="68"/>
      <c r="BI477" s="171"/>
      <c r="BJ477" s="68"/>
      <c r="BK477" s="68"/>
      <c r="BL477" s="68"/>
      <c r="BM477" s="68"/>
      <c r="BN477" s="67"/>
      <c r="BO477" s="68"/>
      <c r="BP477" s="68"/>
      <c r="BQ477" s="68"/>
      <c r="BR477" s="70"/>
      <c r="BS477" s="68"/>
      <c r="BT477" s="68"/>
      <c r="BU477" s="171"/>
      <c r="BV477" s="1"/>
      <c r="BW477" s="61">
        <f>+BW461+1</f>
        <v>453</v>
      </c>
    </row>
    <row r="478" spans="2:85" x14ac:dyDescent="0.3">
      <c r="B478" s="56"/>
      <c r="D478" s="1"/>
      <c r="E478" s="1"/>
      <c r="F478" s="1"/>
      <c r="G478" s="1"/>
      <c r="H478" s="59"/>
      <c r="I478" s="1"/>
      <c r="J478" s="5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59"/>
      <c r="X478" s="1"/>
      <c r="Y478" s="1"/>
      <c r="Z478" s="1"/>
      <c r="AA478" s="1"/>
      <c r="AB478" s="1"/>
      <c r="AC478" s="59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59"/>
      <c r="BD478" s="1"/>
      <c r="BE478" s="59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2:85" x14ac:dyDescent="0.3">
      <c r="B479" s="166" t="s">
        <v>74</v>
      </c>
      <c r="D479" s="56">
        <f>+D473</f>
        <v>6586</v>
      </c>
      <c r="E479" s="56">
        <f>+E238</f>
        <v>0</v>
      </c>
      <c r="F479" s="56">
        <f>+F238</f>
        <v>0</v>
      </c>
      <c r="G479" s="56">
        <f>+G238</f>
        <v>0</v>
      </c>
      <c r="H479" s="56">
        <f t="shared" ref="H479:BS479" si="1226">+H473</f>
        <v>33974589</v>
      </c>
      <c r="I479" s="56">
        <f t="shared" si="1226"/>
        <v>0</v>
      </c>
      <c r="J479" s="56">
        <f t="shared" si="1226"/>
        <v>1.9388834839657781E-4</v>
      </c>
      <c r="K479" s="56">
        <f t="shared" si="1226"/>
        <v>0</v>
      </c>
      <c r="L479" s="56">
        <f t="shared" si="1226"/>
        <v>0</v>
      </c>
      <c r="M479" s="56">
        <f t="shared" si="1226"/>
        <v>0</v>
      </c>
      <c r="N479" s="56">
        <f t="shared" si="1226"/>
        <v>77999</v>
      </c>
      <c r="O479" s="56">
        <f t="shared" si="1226"/>
        <v>73221.096982758623</v>
      </c>
      <c r="P479" s="56">
        <f t="shared" si="1226"/>
        <v>0</v>
      </c>
      <c r="Q479" s="56">
        <f t="shared" si="1226"/>
        <v>77999</v>
      </c>
      <c r="R479" s="56">
        <f t="shared" si="1226"/>
        <v>0</v>
      </c>
      <c r="S479" s="56">
        <f t="shared" si="1226"/>
        <v>-4.5180146261151457E-3</v>
      </c>
      <c r="T479" s="56">
        <f t="shared" si="1226"/>
        <v>0</v>
      </c>
      <c r="U479" s="56">
        <f t="shared" si="1226"/>
        <v>0</v>
      </c>
      <c r="V479" s="56">
        <f t="shared" si="1226"/>
        <v>365</v>
      </c>
      <c r="W479" s="56">
        <f t="shared" si="1226"/>
        <v>149</v>
      </c>
      <c r="X479" s="56">
        <f t="shared" si="1226"/>
        <v>4256</v>
      </c>
      <c r="Y479" s="56">
        <f t="shared" si="1226"/>
        <v>0</v>
      </c>
      <c r="Z479" s="56">
        <f t="shared" si="1226"/>
        <v>1913</v>
      </c>
      <c r="AA479" s="56">
        <f t="shared" si="1226"/>
        <v>604582</v>
      </c>
      <c r="AB479" s="56">
        <f t="shared" si="1226"/>
        <v>0</v>
      </c>
      <c r="AC479" s="56">
        <f t="shared" si="1226"/>
        <v>1.7795123290527518E-2</v>
      </c>
      <c r="AD479" s="56">
        <f t="shared" si="1226"/>
        <v>0</v>
      </c>
      <c r="AE479" s="56">
        <f t="shared" si="1226"/>
        <v>1302.9784482758621</v>
      </c>
      <c r="AF479" s="56">
        <f t="shared" si="1226"/>
        <v>0</v>
      </c>
      <c r="AG479" s="56">
        <f t="shared" si="1226"/>
        <v>1999</v>
      </c>
      <c r="AH479" s="56">
        <f t="shared" si="1226"/>
        <v>1115022225.060914</v>
      </c>
      <c r="AI479" s="56">
        <f t="shared" si="1226"/>
        <v>-3.7554164660568129E-2</v>
      </c>
      <c r="AJ479" s="56">
        <f t="shared" si="1226"/>
        <v>0</v>
      </c>
      <c r="AK479" s="56">
        <f t="shared" si="1226"/>
        <v>0</v>
      </c>
      <c r="AL479" s="56">
        <f t="shared" si="1226"/>
        <v>15446</v>
      </c>
      <c r="AM479" s="56">
        <f t="shared" si="1226"/>
        <v>0</v>
      </c>
      <c r="AN479" s="56">
        <f t="shared" si="1226"/>
        <v>0</v>
      </c>
      <c r="AO479" s="56">
        <f t="shared" si="1226"/>
        <v>178263</v>
      </c>
      <c r="AP479" s="56">
        <f t="shared" si="1226"/>
        <v>28912906</v>
      </c>
      <c r="AQ479" s="56">
        <f t="shared" si="1226"/>
        <v>20336656</v>
      </c>
      <c r="AR479" s="56">
        <f t="shared" si="1226"/>
        <v>5.3451064557230978E-4</v>
      </c>
      <c r="AS479" s="56">
        <f t="shared" si="1226"/>
        <v>0</v>
      </c>
      <c r="AT479" s="56">
        <f t="shared" si="1226"/>
        <v>0</v>
      </c>
      <c r="AU479" s="56">
        <f t="shared" si="1226"/>
        <v>0</v>
      </c>
      <c r="AV479" s="56">
        <f t="shared" si="1226"/>
        <v>0.85101562229347349</v>
      </c>
      <c r="AW479" s="56">
        <f t="shared" si="1226"/>
        <v>0</v>
      </c>
      <c r="AX479" s="56">
        <f t="shared" si="1226"/>
        <v>62312.297413793101</v>
      </c>
      <c r="AY479" s="56">
        <f t="shared" si="1226"/>
        <v>0</v>
      </c>
      <c r="AZ479" s="56">
        <f t="shared" si="1226"/>
        <v>0</v>
      </c>
      <c r="BA479" s="56">
        <f t="shared" si="1226"/>
        <v>451282</v>
      </c>
      <c r="BB479" s="56">
        <f t="shared" si="1226"/>
        <v>0</v>
      </c>
      <c r="BC479" s="56">
        <f t="shared" si="1226"/>
        <v>503457674</v>
      </c>
      <c r="BD479" s="56">
        <f t="shared" si="1226"/>
        <v>0</v>
      </c>
      <c r="BE479" s="56">
        <f t="shared" si="1226"/>
        <v>6586</v>
      </c>
      <c r="BF479" s="56">
        <f t="shared" si="1226"/>
        <v>0</v>
      </c>
      <c r="BG479" s="56">
        <f t="shared" si="1226"/>
        <v>1.4593978931133969E-2</v>
      </c>
      <c r="BH479" s="56">
        <f t="shared" si="1226"/>
        <v>0</v>
      </c>
      <c r="BI479" s="56">
        <f t="shared" si="1226"/>
        <v>0</v>
      </c>
      <c r="BJ479" s="56">
        <f t="shared" si="1226"/>
        <v>0</v>
      </c>
      <c r="BK479" s="56">
        <f t="shared" si="1226"/>
        <v>4768463</v>
      </c>
      <c r="BL479" s="56">
        <f t="shared" si="1226"/>
        <v>0</v>
      </c>
      <c r="BM479" s="56">
        <f t="shared" si="1226"/>
        <v>1.6357262287659567E-2</v>
      </c>
      <c r="BN479" s="56">
        <f t="shared" si="1226"/>
        <v>1085038.0905172413</v>
      </c>
      <c r="BO479" s="56">
        <f t="shared" si="1226"/>
        <v>0</v>
      </c>
      <c r="BP479" s="56">
        <f t="shared" si="1226"/>
        <v>33067611</v>
      </c>
      <c r="BQ479" s="56">
        <f t="shared" si="1226"/>
        <v>0</v>
      </c>
      <c r="BR479" s="56">
        <f t="shared" si="1226"/>
        <v>6.56810149248018E-2</v>
      </c>
      <c r="BS479" s="56">
        <f t="shared" si="1226"/>
        <v>0</v>
      </c>
      <c r="BT479" s="56">
        <f t="shared" ref="BT479" si="1227">+BT473</f>
        <v>0</v>
      </c>
      <c r="BU479" s="56">
        <f t="shared" ref="BU479" si="1228">+BU449</f>
        <v>0</v>
      </c>
      <c r="BV479" s="56">
        <f>+BV350</f>
        <v>0</v>
      </c>
      <c r="BW479" s="56"/>
      <c r="BX479" s="56"/>
      <c r="BY479" s="56"/>
      <c r="BZ479" s="56"/>
      <c r="CA479" s="56"/>
      <c r="CB479" s="56"/>
      <c r="CC479" s="56"/>
      <c r="CD479" s="56"/>
      <c r="CE479" s="61"/>
      <c r="CF479" s="61"/>
      <c r="CG479" s="145"/>
    </row>
    <row r="480" spans="2:85" x14ac:dyDescent="0.3">
      <c r="B480" t="s">
        <v>105</v>
      </c>
      <c r="D480" s="56">
        <f>+D472-D479</f>
        <v>8951</v>
      </c>
      <c r="E480" s="56">
        <f>+E237-E479</f>
        <v>0</v>
      </c>
      <c r="F480" s="56">
        <f>+F237-F479</f>
        <v>0</v>
      </c>
      <c r="G480" s="56">
        <f>+G237-G479</f>
        <v>0</v>
      </c>
      <c r="H480" s="56">
        <f t="shared" ref="H480:BS480" si="1229">+H472-H479</f>
        <v>-6586</v>
      </c>
      <c r="I480" s="56">
        <f t="shared" si="1229"/>
        <v>0</v>
      </c>
      <c r="J480" s="56">
        <f t="shared" si="1229"/>
        <v>2.6372200603246422E-4</v>
      </c>
      <c r="K480" s="56">
        <f t="shared" si="1229"/>
        <v>0</v>
      </c>
      <c r="L480" s="56">
        <f t="shared" si="1229"/>
        <v>0</v>
      </c>
      <c r="M480" s="56">
        <f t="shared" si="1229"/>
        <v>0</v>
      </c>
      <c r="N480" s="56">
        <f t="shared" si="1229"/>
        <v>1196</v>
      </c>
      <c r="O480" s="56">
        <f t="shared" si="1229"/>
        <v>143.9202958590904</v>
      </c>
      <c r="P480" s="56">
        <f t="shared" si="1229"/>
        <v>0</v>
      </c>
      <c r="Q480" s="56">
        <f t="shared" si="1229"/>
        <v>1196</v>
      </c>
      <c r="R480" s="56">
        <f t="shared" si="1229"/>
        <v>0</v>
      </c>
      <c r="S480" s="56">
        <f t="shared" si="1229"/>
        <v>-5.5197363176584481E-3</v>
      </c>
      <c r="T480" s="56">
        <f t="shared" si="1229"/>
        <v>0</v>
      </c>
      <c r="U480" s="56">
        <f t="shared" si="1229"/>
        <v>0</v>
      </c>
      <c r="V480" s="56">
        <f t="shared" si="1229"/>
        <v>-1</v>
      </c>
      <c r="W480" s="56">
        <f t="shared" si="1229"/>
        <v>238</v>
      </c>
      <c r="X480" s="56">
        <f t="shared" si="1229"/>
        <v>0</v>
      </c>
      <c r="Y480" s="56">
        <f t="shared" si="1229"/>
        <v>0</v>
      </c>
      <c r="Z480" s="56">
        <f t="shared" si="1229"/>
        <v>-63</v>
      </c>
      <c r="AA480" s="56">
        <f t="shared" si="1229"/>
        <v>-149</v>
      </c>
      <c r="AB480" s="56">
        <f t="shared" si="1229"/>
        <v>0</v>
      </c>
      <c r="AC480" s="56">
        <f t="shared" si="1229"/>
        <v>-9.3621394253382006E-7</v>
      </c>
      <c r="AD480" s="56">
        <f t="shared" si="1229"/>
        <v>0</v>
      </c>
      <c r="AE480" s="56">
        <f t="shared" si="1229"/>
        <v>2.4923940567512091</v>
      </c>
      <c r="AF480" s="56">
        <f t="shared" si="1229"/>
        <v>0</v>
      </c>
      <c r="AG480" s="56">
        <f t="shared" si="1229"/>
        <v>21</v>
      </c>
      <c r="AH480" s="56">
        <f t="shared" si="1229"/>
        <v>24393</v>
      </c>
      <c r="AI480" s="56">
        <f t="shared" si="1229"/>
        <v>-5.0481952720921708E-2</v>
      </c>
      <c r="AJ480" s="56">
        <f t="shared" si="1229"/>
        <v>0</v>
      </c>
      <c r="AK480" s="56">
        <f t="shared" si="1229"/>
        <v>0</v>
      </c>
      <c r="AL480" s="56">
        <f t="shared" si="1229"/>
        <v>7478</v>
      </c>
      <c r="AM480" s="56">
        <f t="shared" si="1229"/>
        <v>0</v>
      </c>
      <c r="AN480" s="56">
        <f t="shared" si="1229"/>
        <v>0</v>
      </c>
      <c r="AO480" s="56">
        <f t="shared" si="1229"/>
        <v>0</v>
      </c>
      <c r="AP480" s="56">
        <f t="shared" si="1229"/>
        <v>-15446</v>
      </c>
      <c r="AQ480" s="56">
        <f t="shared" si="1229"/>
        <v>0</v>
      </c>
      <c r="AR480" s="56">
        <f t="shared" si="1229"/>
        <v>2.5940687400272339E-4</v>
      </c>
      <c r="AS480" s="56">
        <f t="shared" si="1229"/>
        <v>0</v>
      </c>
      <c r="AT480" s="56">
        <f t="shared" si="1229"/>
        <v>0</v>
      </c>
      <c r="AU480" s="56">
        <f t="shared" si="1229"/>
        <v>0</v>
      </c>
      <c r="AV480" s="56">
        <f t="shared" si="1229"/>
        <v>-2.8972003775362687E-4</v>
      </c>
      <c r="AW480" s="56">
        <f t="shared" si="1229"/>
        <v>0</v>
      </c>
      <c r="AX480" s="56">
        <f t="shared" si="1229"/>
        <v>101.22310456543346</v>
      </c>
      <c r="AY480" s="56">
        <f t="shared" si="1229"/>
        <v>0</v>
      </c>
      <c r="AZ480" s="56">
        <f t="shared" si="1229"/>
        <v>0</v>
      </c>
      <c r="BA480" s="56">
        <f t="shared" si="1229"/>
        <v>374987</v>
      </c>
      <c r="BB480" s="56">
        <f t="shared" si="1229"/>
        <v>0</v>
      </c>
      <c r="BC480" s="56">
        <f t="shared" si="1229"/>
        <v>-451282</v>
      </c>
      <c r="BD480" s="56">
        <f t="shared" si="1229"/>
        <v>0</v>
      </c>
      <c r="BE480" s="56">
        <f t="shared" si="1229"/>
        <v>8951</v>
      </c>
      <c r="BF480" s="56">
        <f t="shared" si="1229"/>
        <v>0</v>
      </c>
      <c r="BG480" s="56">
        <f t="shared" si="1229"/>
        <v>4.2098246727771058E-3</v>
      </c>
      <c r="BH480" s="56">
        <f t="shared" si="1229"/>
        <v>0</v>
      </c>
      <c r="BI480" s="56">
        <f t="shared" si="1229"/>
        <v>0</v>
      </c>
      <c r="BJ480" s="56">
        <f t="shared" si="1229"/>
        <v>0</v>
      </c>
      <c r="BK480" s="56">
        <f t="shared" si="1229"/>
        <v>7854</v>
      </c>
      <c r="BL480" s="56">
        <f t="shared" si="1229"/>
        <v>0</v>
      </c>
      <c r="BM480" s="56">
        <f t="shared" si="1229"/>
        <v>2.235048599146007E-4</v>
      </c>
      <c r="BN480" s="56">
        <f t="shared" si="1229"/>
        <v>1368.8036512252875</v>
      </c>
      <c r="BO480" s="56">
        <f t="shared" si="1229"/>
        <v>0</v>
      </c>
      <c r="BP480" s="56">
        <f t="shared" si="1229"/>
        <v>-6586</v>
      </c>
      <c r="BQ480" s="56">
        <f t="shared" si="1229"/>
        <v>0</v>
      </c>
      <c r="BR480" s="56">
        <f t="shared" si="1229"/>
        <v>4.5833731228794861E-5</v>
      </c>
      <c r="BS480" s="56">
        <f t="shared" si="1229"/>
        <v>0</v>
      </c>
      <c r="BT480" s="56">
        <f t="shared" ref="BT480" si="1230">+BT472-BT479</f>
        <v>0</v>
      </c>
      <c r="BU480" s="56">
        <f t="shared" ref="BU480" si="1231">+BU448-BU479</f>
        <v>0</v>
      </c>
      <c r="BV480" s="56">
        <f>+BV349-BV479</f>
        <v>0</v>
      </c>
      <c r="BW480" s="56"/>
      <c r="BX480" s="56"/>
      <c r="BY480" s="56"/>
      <c r="BZ480" s="56"/>
      <c r="CA480" s="56"/>
      <c r="CB480" s="56"/>
      <c r="CC480" s="56"/>
      <c r="CD480" s="56"/>
      <c r="CE480" s="61"/>
      <c r="CF480" s="61"/>
      <c r="CG480" s="105"/>
    </row>
    <row r="481" spans="2:84" x14ac:dyDescent="0.3">
      <c r="B481" s="56"/>
      <c r="D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10"/>
      <c r="BT481" s="10"/>
      <c r="BU481" s="10"/>
      <c r="BV481" s="10"/>
      <c r="BW481" s="10"/>
      <c r="BX481" s="10"/>
      <c r="BY481" s="10"/>
      <c r="BZ481" s="10"/>
      <c r="CA481" s="10"/>
      <c r="CB481" s="61"/>
      <c r="CC481" s="105"/>
      <c r="CD481" s="105"/>
      <c r="CE481" s="105"/>
      <c r="CF481" s="105"/>
    </row>
    <row r="482" spans="2:84" x14ac:dyDescent="0.3">
      <c r="B482" s="56"/>
      <c r="D482" s="56"/>
      <c r="H482" s="1"/>
      <c r="N482" s="145"/>
      <c r="O482" s="1"/>
      <c r="W482" s="56"/>
      <c r="AA482" s="59"/>
      <c r="BA482" s="59"/>
      <c r="BC482" s="56"/>
      <c r="BE482" s="59"/>
      <c r="BJ482" s="61"/>
      <c r="BK482" s="10">
        <f>+BK187</f>
        <v>4928581</v>
      </c>
      <c r="BL482" s="61"/>
      <c r="BM482" s="61"/>
      <c r="BN482" s="61"/>
      <c r="BO482" s="61"/>
      <c r="BP482" s="61"/>
      <c r="BQ482" s="61"/>
      <c r="BR482" s="61"/>
      <c r="BS482" s="10"/>
      <c r="BT482" s="10"/>
    </row>
    <row r="483" spans="2:84" x14ac:dyDescent="0.3">
      <c r="B483" s="56"/>
      <c r="D483" s="56"/>
      <c r="H483" s="56"/>
      <c r="N483" s="231"/>
      <c r="W483" s="56"/>
      <c r="AA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56"/>
      <c r="AU483" t="s">
        <v>161</v>
      </c>
      <c r="BC483" s="1"/>
      <c r="BE483" s="59"/>
      <c r="BH483" s="96"/>
      <c r="BI483" s="96"/>
      <c r="BJ483" s="96"/>
      <c r="BK483" s="493"/>
      <c r="BL483" s="96"/>
      <c r="BM483" s="96"/>
      <c r="BN483" s="96"/>
      <c r="BO483" s="96"/>
      <c r="BP483" s="96"/>
      <c r="BQ483" s="96"/>
      <c r="BR483" s="78"/>
      <c r="BS483" s="1"/>
      <c r="BT483" s="1"/>
    </row>
    <row r="484" spans="2:84" x14ac:dyDescent="0.3">
      <c r="D484" s="1"/>
      <c r="E484" s="111" t="s">
        <v>26</v>
      </c>
      <c r="F484" s="112"/>
      <c r="H484" s="112" t="s">
        <v>59</v>
      </c>
      <c r="I484" s="104"/>
      <c r="J484" s="104"/>
      <c r="K484" s="61"/>
      <c r="L484" s="10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BC484" s="56"/>
      <c r="BE484" s="59"/>
      <c r="BH484" s="96"/>
      <c r="BI484" s="96"/>
      <c r="BJ484" s="96"/>
      <c r="BK484" s="493">
        <f>+BK194-BK479</f>
        <v>994646</v>
      </c>
      <c r="BL484" s="96"/>
      <c r="BM484" s="96"/>
      <c r="BN484" s="96"/>
      <c r="BO484" s="96"/>
      <c r="BP484" s="96"/>
      <c r="BQ484" s="96"/>
      <c r="BR484" s="78"/>
      <c r="BS484" s="1"/>
      <c r="BT484" s="1"/>
    </row>
    <row r="485" spans="2:84" x14ac:dyDescent="0.3">
      <c r="B485" s="56"/>
      <c r="D485" s="1"/>
      <c r="E485" s="111" t="s">
        <v>38</v>
      </c>
      <c r="F485" s="112"/>
      <c r="H485" s="112" t="s">
        <v>40</v>
      </c>
      <c r="I485" s="10"/>
      <c r="J485" s="10"/>
      <c r="K485" s="61"/>
      <c r="L485" s="10"/>
      <c r="AD485" s="1"/>
      <c r="AE485" s="1"/>
      <c r="AF485" s="1"/>
      <c r="AG485" s="1"/>
      <c r="AH485" s="1"/>
      <c r="AI485" s="1">
        <f>SUM(W213:W243)</f>
        <v>25465</v>
      </c>
      <c r="AJ485" s="1"/>
      <c r="AK485" s="1"/>
      <c r="AL485" s="1" t="s">
        <v>17</v>
      </c>
      <c r="AM485" s="1"/>
      <c r="AN485" s="1"/>
      <c r="AO485" s="1"/>
      <c r="BC485" s="56"/>
      <c r="BE485" s="59"/>
      <c r="BH485" s="97"/>
      <c r="BI485" s="97"/>
      <c r="BJ485" s="97"/>
      <c r="BK485" s="493">
        <f>+BK187-BK479</f>
        <v>160118</v>
      </c>
      <c r="BL485" s="97"/>
      <c r="BM485" s="97"/>
      <c r="BN485" s="97"/>
      <c r="BO485" s="97"/>
      <c r="BP485" s="97"/>
      <c r="BQ485" s="97"/>
      <c r="BR485" s="78"/>
      <c r="BS485" s="1"/>
      <c r="BT485" s="1"/>
    </row>
    <row r="486" spans="2:84" x14ac:dyDescent="0.3">
      <c r="B486" s="231"/>
      <c r="D486" s="1"/>
      <c r="E486" s="111" t="s">
        <v>45</v>
      </c>
      <c r="F486" s="112"/>
      <c r="H486" s="112" t="s">
        <v>55</v>
      </c>
      <c r="I486" s="10"/>
      <c r="J486" s="10"/>
      <c r="K486" s="61"/>
      <c r="L486" s="10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BC486" s="56"/>
      <c r="BE486" s="59"/>
      <c r="BH486" s="97"/>
      <c r="BI486" s="97"/>
      <c r="BJ486" s="97"/>
      <c r="BK486" s="493"/>
      <c r="BL486" s="97"/>
      <c r="BM486" s="97"/>
      <c r="BN486" s="97"/>
      <c r="BO486" s="97"/>
      <c r="BP486" s="97"/>
      <c r="BQ486" s="97"/>
      <c r="BR486" s="78"/>
      <c r="BS486" s="1"/>
      <c r="BT486" s="1"/>
    </row>
    <row r="487" spans="2:84" x14ac:dyDescent="0.3">
      <c r="D487" s="1"/>
      <c r="E487" s="111" t="s">
        <v>60</v>
      </c>
      <c r="F487" s="61"/>
      <c r="H487" s="81" t="s">
        <v>135</v>
      </c>
      <c r="I487" s="61"/>
      <c r="J487" s="61"/>
      <c r="K487" s="61"/>
      <c r="L487" s="6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BH487" s="97"/>
      <c r="BI487" s="97"/>
      <c r="BJ487" s="97"/>
      <c r="BK487" s="496"/>
      <c r="BL487" s="97"/>
      <c r="BM487" s="97"/>
      <c r="BN487" s="97"/>
      <c r="BO487" s="97"/>
      <c r="BP487" s="97"/>
      <c r="BQ487" s="97"/>
      <c r="BR487" s="78"/>
      <c r="BS487" s="1"/>
      <c r="BT487" s="1"/>
    </row>
    <row r="488" spans="2:84" x14ac:dyDescent="0.3">
      <c r="E488" s="111" t="s">
        <v>136</v>
      </c>
      <c r="H488" s="81" t="s">
        <v>137</v>
      </c>
      <c r="AD488" s="1"/>
      <c r="AE488" s="1"/>
      <c r="AF488" s="1"/>
      <c r="AG488" s="1"/>
      <c r="AH488" s="1"/>
      <c r="AI488" s="1"/>
      <c r="BD488" s="78"/>
      <c r="BE488" s="78"/>
      <c r="BF488" s="78"/>
      <c r="BG488" s="78"/>
      <c r="BH488" s="78"/>
      <c r="BI488" s="78"/>
      <c r="BJ488" s="78"/>
      <c r="BK488" s="494"/>
      <c r="BL488" s="78"/>
      <c r="BM488" s="78"/>
      <c r="BN488" s="78"/>
      <c r="BO488" s="78"/>
      <c r="BP488" s="78"/>
      <c r="BQ488" s="78"/>
      <c r="BR488" s="78"/>
      <c r="BS488" s="1"/>
      <c r="BT488" s="1"/>
    </row>
    <row r="489" spans="2:84" x14ac:dyDescent="0.3">
      <c r="B489" s="56"/>
      <c r="AD489" s="1"/>
      <c r="AE489" s="1"/>
      <c r="AF489" s="1"/>
      <c r="AG489" s="1"/>
      <c r="AH489" s="1"/>
      <c r="AI489" s="1"/>
      <c r="BA489" s="545">
        <v>157602857</v>
      </c>
      <c r="BK489" s="495"/>
    </row>
    <row r="490" spans="2:84" ht="15" thickBot="1" x14ac:dyDescent="0.35">
      <c r="D490" s="56">
        <f>SUM(D363:D369)</f>
        <v>378583</v>
      </c>
      <c r="AD490" s="1"/>
      <c r="AE490" s="507"/>
      <c r="AF490" s="547"/>
      <c r="AG490" s="507"/>
      <c r="AH490" s="507"/>
      <c r="AI490" s="507"/>
      <c r="AJ490" s="500"/>
      <c r="AK490" s="500"/>
      <c r="AL490" s="500"/>
      <c r="AM490" s="500"/>
      <c r="AN490" s="500"/>
      <c r="AO490" s="500"/>
      <c r="AP490" s="500"/>
      <c r="AQ490" s="500"/>
      <c r="AR490" s="500"/>
      <c r="AS490" s="500"/>
      <c r="AT490" s="500"/>
      <c r="AU490" s="500"/>
      <c r="AV490" s="500"/>
      <c r="AW490" s="500"/>
      <c r="AX490" s="500"/>
      <c r="AZ490" s="106"/>
      <c r="BA490" s="106"/>
      <c r="BB490" s="106"/>
      <c r="BC490" s="106"/>
      <c r="BK490" s="1"/>
    </row>
    <row r="491" spans="2:84" x14ac:dyDescent="0.3">
      <c r="D491" s="531">
        <f>SUM(D356:D362)</f>
        <v>417052</v>
      </c>
      <c r="J491" s="486"/>
      <c r="V491" s="106"/>
      <c r="AA491" s="56"/>
      <c r="AD491" s="1"/>
      <c r="AE491" s="507"/>
      <c r="AF491" s="546"/>
      <c r="AG491" s="1"/>
      <c r="AH491" s="1"/>
      <c r="AI491" s="485"/>
      <c r="AJ491" s="464"/>
      <c r="AK491" s="465"/>
      <c r="AL491" s="465"/>
      <c r="AM491" s="465"/>
      <c r="AN491" s="465"/>
      <c r="AO491" s="465"/>
      <c r="AP491" s="465"/>
      <c r="AQ491" s="465"/>
      <c r="AR491" s="465"/>
      <c r="AS491" s="465"/>
      <c r="AT491" s="465"/>
      <c r="AU491" s="465"/>
      <c r="AV491" s="465"/>
      <c r="AW491" s="466"/>
      <c r="AX491" s="500"/>
      <c r="AZ491" s="106"/>
      <c r="BA491" s="77"/>
      <c r="BB491" s="106"/>
      <c r="BC491" s="106"/>
      <c r="BK491" s="56"/>
    </row>
    <row r="492" spans="2:84" x14ac:dyDescent="0.3">
      <c r="D492" s="1"/>
      <c r="J492" s="214"/>
      <c r="AD492" s="1"/>
      <c r="AE492" s="507"/>
      <c r="AF492" s="546"/>
      <c r="AG492" s="1"/>
      <c r="AH492" s="1"/>
      <c r="AI492" s="485"/>
      <c r="AJ492" s="467"/>
      <c r="AK492" s="587" t="s">
        <v>142</v>
      </c>
      <c r="AL492" s="587"/>
      <c r="AM492" s="587"/>
      <c r="AN492" s="587"/>
      <c r="AO492" s="587"/>
      <c r="AP492" s="587"/>
      <c r="AQ492" s="587"/>
      <c r="AR492" s="587"/>
      <c r="AS492" s="587"/>
      <c r="AT492" s="587"/>
      <c r="AU492" s="587"/>
      <c r="AV492" s="587"/>
      <c r="AW492" s="468"/>
      <c r="AX492" s="500"/>
      <c r="AZ492" s="106"/>
      <c r="BA492" s="106"/>
      <c r="BB492" s="106"/>
      <c r="BC492" s="106"/>
    </row>
    <row r="493" spans="2:84" ht="15.6" x14ac:dyDescent="0.3">
      <c r="D493" s="1">
        <v>331000000</v>
      </c>
      <c r="H493" s="235">
        <f>+H269/D493</f>
        <v>4.5635842900302113E-2</v>
      </c>
      <c r="J493" s="57"/>
      <c r="AD493" s="1"/>
      <c r="AE493" s="507"/>
      <c r="AF493" s="546"/>
      <c r="AG493" s="1"/>
      <c r="AH493" s="1"/>
      <c r="AI493" s="485"/>
      <c r="AJ493" s="467"/>
      <c r="AK493" s="587" t="s">
        <v>141</v>
      </c>
      <c r="AL493" s="587"/>
      <c r="AM493" s="587"/>
      <c r="AN493" s="587"/>
      <c r="AO493" s="473"/>
      <c r="AP493" s="474" t="s">
        <v>20</v>
      </c>
      <c r="AQ493" s="473"/>
      <c r="AR493" s="474" t="s">
        <v>4</v>
      </c>
      <c r="AS493" s="475"/>
      <c r="AT493" s="475"/>
      <c r="AU493" s="475"/>
      <c r="AV493" s="479" t="s">
        <v>10</v>
      </c>
      <c r="AW493" s="468"/>
      <c r="AX493" s="500"/>
      <c r="AZ493" s="106"/>
      <c r="BA493" s="106"/>
      <c r="BB493" s="106"/>
      <c r="BC493" s="106"/>
    </row>
    <row r="494" spans="2:84" ht="15.6" x14ac:dyDescent="0.3">
      <c r="H494" s="235">
        <f>+AA269/H269</f>
        <v>1.9000541790705667E-2</v>
      </c>
      <c r="AD494" s="1"/>
      <c r="AE494" s="507"/>
      <c r="AF494" s="546"/>
      <c r="AG494" s="1"/>
      <c r="AH494" s="1"/>
      <c r="AI494" s="485"/>
      <c r="AJ494" s="467"/>
      <c r="AK494" s="586" t="s">
        <v>138</v>
      </c>
      <c r="AL494" s="586"/>
      <c r="AM494" s="586"/>
      <c r="AN494" s="586"/>
      <c r="AO494" s="473"/>
      <c r="AP494" s="476">
        <f>+AH50</f>
        <v>898992</v>
      </c>
      <c r="AQ494" s="477"/>
      <c r="AR494" s="476">
        <f>+AH51</f>
        <v>55687</v>
      </c>
      <c r="AS494" s="478"/>
      <c r="AT494" s="478"/>
      <c r="AU494" s="478"/>
      <c r="AV494" s="491">
        <f t="shared" ref="AV494:AV500" si="1232">+AR494/AP494</f>
        <v>6.194382152455194E-2</v>
      </c>
      <c r="AW494" s="468"/>
      <c r="AX494" s="500"/>
      <c r="AZ494" s="106"/>
      <c r="BA494" s="77"/>
      <c r="BB494" s="106"/>
      <c r="BC494" s="106"/>
    </row>
    <row r="495" spans="2:84" ht="15.6" x14ac:dyDescent="0.3">
      <c r="D495" s="235"/>
      <c r="AD495" s="1"/>
      <c r="AE495" s="507"/>
      <c r="AF495" s="546"/>
      <c r="AG495" s="1"/>
      <c r="AH495" s="1"/>
      <c r="AI495" s="485"/>
      <c r="AJ495" s="467"/>
      <c r="AK495" s="582" t="s">
        <v>139</v>
      </c>
      <c r="AL495" s="583"/>
      <c r="AM495" s="583"/>
      <c r="AN495" s="583"/>
      <c r="AO495" s="64"/>
      <c r="AP495" s="469">
        <f>+AG83</f>
        <v>742147</v>
      </c>
      <c r="AQ495" s="64"/>
      <c r="AR495" s="469">
        <f>+AG84</f>
        <v>42339</v>
      </c>
      <c r="AS495" s="64"/>
      <c r="AT495" s="64"/>
      <c r="AU495" s="64"/>
      <c r="AV495" s="489">
        <f t="shared" si="1232"/>
        <v>5.7049344671608188E-2</v>
      </c>
      <c r="AW495" s="468"/>
      <c r="AX495" s="500"/>
      <c r="AZ495" s="106"/>
      <c r="BA495" s="77"/>
      <c r="BB495" s="106"/>
      <c r="BC495" s="106"/>
    </row>
    <row r="496" spans="2:84" ht="15.6" x14ac:dyDescent="0.3">
      <c r="AD496" s="1"/>
      <c r="AE496" s="507"/>
      <c r="AF496" s="546"/>
      <c r="AG496" s="1"/>
      <c r="AH496" s="1"/>
      <c r="AI496" s="485"/>
      <c r="AJ496" s="467"/>
      <c r="AK496" s="583" t="s">
        <v>140</v>
      </c>
      <c r="AL496" s="583"/>
      <c r="AM496" s="583"/>
      <c r="AN496" s="583"/>
      <c r="AO496" s="64"/>
      <c r="AP496" s="469">
        <f>+AH113</f>
        <v>869627</v>
      </c>
      <c r="AQ496" s="64"/>
      <c r="AR496" s="469">
        <f>+AH114</f>
        <v>21252</v>
      </c>
      <c r="AS496" s="64"/>
      <c r="AT496" s="64"/>
      <c r="AU496" s="64"/>
      <c r="AV496" s="489">
        <f t="shared" si="1232"/>
        <v>2.4438063675575852E-2</v>
      </c>
      <c r="AW496" s="468"/>
      <c r="AX496" s="500"/>
      <c r="AZ496" s="106"/>
      <c r="BA496" s="106"/>
      <c r="BB496" s="106"/>
      <c r="BC496" s="106"/>
    </row>
    <row r="497" spans="2:87" ht="15.6" x14ac:dyDescent="0.3">
      <c r="D497" s="428"/>
      <c r="AD497" s="1"/>
      <c r="AE497" s="507"/>
      <c r="AF497" s="546"/>
      <c r="AG497" s="1"/>
      <c r="AH497" s="1"/>
      <c r="AI497" s="485"/>
      <c r="AJ497" s="467"/>
      <c r="AK497" s="583" t="s">
        <v>143</v>
      </c>
      <c r="AL497" s="583"/>
      <c r="AM497" s="583"/>
      <c r="AN497" s="583"/>
      <c r="AO497" s="64"/>
      <c r="AP497" s="469">
        <f>+AG503</f>
        <v>1970617</v>
      </c>
      <c r="AQ497" s="64"/>
      <c r="AR497" s="469">
        <f>+AG505</f>
        <v>25901</v>
      </c>
      <c r="AS497" s="64"/>
      <c r="AT497" s="64"/>
      <c r="AU497" s="64"/>
      <c r="AV497" s="489">
        <f t="shared" si="1232"/>
        <v>1.3143599187462607E-2</v>
      </c>
      <c r="AW497" s="468"/>
      <c r="AX497" s="500"/>
    </row>
    <row r="498" spans="2:87" ht="15.6" x14ac:dyDescent="0.3">
      <c r="D498" s="428"/>
      <c r="AD498" s="1"/>
      <c r="AE498" s="507"/>
      <c r="AF498" s="546"/>
      <c r="AG498" s="1"/>
      <c r="AH498" s="1"/>
      <c r="AI498" s="485"/>
      <c r="AJ498" s="467"/>
      <c r="AK498" s="543"/>
      <c r="AL498" s="543" t="s">
        <v>151</v>
      </c>
      <c r="AM498" s="543"/>
      <c r="AN498" s="543"/>
      <c r="AO498" s="64"/>
      <c r="AP498" s="469">
        <f>SUM(D144:D174)</f>
        <v>1493931</v>
      </c>
      <c r="AQ498" s="64"/>
      <c r="AR498" s="469">
        <f>SUM(W144:W174)</f>
        <v>30354</v>
      </c>
      <c r="AS498" s="64"/>
      <c r="AT498" s="64"/>
      <c r="AU498" s="64"/>
      <c r="AV498" s="489">
        <f t="shared" si="1232"/>
        <v>2.0318207467413155E-2</v>
      </c>
      <c r="AW498" s="468"/>
      <c r="AX498" s="500"/>
    </row>
    <row r="499" spans="2:87" ht="15.6" x14ac:dyDescent="0.3">
      <c r="D499" s="428"/>
      <c r="AD499" s="1"/>
      <c r="AE499" s="507"/>
      <c r="AF499" s="546"/>
      <c r="AG499" s="1"/>
      <c r="AH499" s="1"/>
      <c r="AI499" s="485"/>
      <c r="AJ499" s="467"/>
      <c r="AK499" s="543"/>
      <c r="AL499" s="543" t="s">
        <v>152</v>
      </c>
      <c r="AM499" s="543"/>
      <c r="AN499" s="543"/>
      <c r="AO499" s="64"/>
      <c r="AP499" s="469">
        <f>SUM(D175:D204)</f>
        <v>1202331</v>
      </c>
      <c r="AQ499" s="64"/>
      <c r="AR499" s="544">
        <f>SUM(W175:W204)</f>
        <v>24042</v>
      </c>
      <c r="AS499" s="64"/>
      <c r="AT499" s="64"/>
      <c r="AU499" s="64"/>
      <c r="AV499" s="489">
        <f t="shared" si="1232"/>
        <v>1.9996157464125936E-2</v>
      </c>
      <c r="AW499" s="468"/>
      <c r="AX499" s="500"/>
    </row>
    <row r="500" spans="2:87" ht="15.6" x14ac:dyDescent="0.3">
      <c r="D500" s="428"/>
      <c r="AD500" s="1"/>
      <c r="AE500" s="507"/>
      <c r="AF500" s="546"/>
      <c r="AG500" s="1"/>
      <c r="AH500" s="1"/>
      <c r="AI500" s="485"/>
      <c r="AJ500" s="467"/>
      <c r="AK500" s="543"/>
      <c r="AL500" s="543" t="s">
        <v>153</v>
      </c>
      <c r="AM500" s="543"/>
      <c r="AN500" s="543"/>
      <c r="AO500" s="64"/>
      <c r="AP500" s="469">
        <f>SUM(D205:D230)</f>
        <v>1470960</v>
      </c>
      <c r="AQ500" s="64"/>
      <c r="AR500" s="469">
        <f>SUM(W205:W235)</f>
        <v>24156</v>
      </c>
      <c r="AS500" s="64"/>
      <c r="AT500" s="64"/>
      <c r="AU500" s="64"/>
      <c r="AV500" s="489">
        <f t="shared" si="1232"/>
        <v>1.6421928536465982E-2</v>
      </c>
      <c r="AW500" s="468"/>
      <c r="AX500" s="500"/>
      <c r="BA500" s="486">
        <f>+AV494-AV500</f>
        <v>4.5521892988085955E-2</v>
      </c>
    </row>
    <row r="501" spans="2:87" ht="15" thickBot="1" x14ac:dyDescent="0.35">
      <c r="B501" s="427"/>
      <c r="D501" s="235"/>
      <c r="AD501" s="1"/>
      <c r="AE501" s="507"/>
      <c r="AF501" s="546"/>
      <c r="AG501" s="1"/>
      <c r="AH501" s="1"/>
      <c r="AI501" s="485"/>
      <c r="AJ501" s="467"/>
      <c r="AK501" s="480"/>
      <c r="AL501" s="480"/>
      <c r="AM501" s="480"/>
      <c r="AN501" s="480"/>
      <c r="AO501" s="481"/>
      <c r="AP501" s="482"/>
      <c r="AQ501" s="481"/>
      <c r="AR501" s="482"/>
      <c r="AS501" s="481"/>
      <c r="AT501" s="481"/>
      <c r="AU501" s="481"/>
      <c r="AV501" s="483"/>
      <c r="AW501" s="468"/>
      <c r="AX501" s="500"/>
      <c r="BA501">
        <f>+BA500/AV494</f>
        <v>0.73488996751747038</v>
      </c>
    </row>
    <row r="502" spans="2:87" ht="15.6" x14ac:dyDescent="0.3">
      <c r="B502" s="427"/>
      <c r="D502" s="235"/>
      <c r="AD502" s="1"/>
      <c r="AE502" s="507"/>
      <c r="AF502" s="546"/>
      <c r="AG502" s="1"/>
      <c r="AH502" s="1"/>
      <c r="AI502" s="485"/>
      <c r="AJ502" s="467"/>
      <c r="AK502" s="586" t="s">
        <v>138</v>
      </c>
      <c r="AL502" s="586"/>
      <c r="AM502" s="586"/>
      <c r="AN502" s="586"/>
      <c r="AO502" s="64"/>
      <c r="AP502" s="469"/>
      <c r="AQ502" s="64"/>
      <c r="AR502" s="469">
        <f>+AR494</f>
        <v>55687</v>
      </c>
      <c r="AS502" s="64"/>
      <c r="AT502" s="64"/>
      <c r="AU502" s="64"/>
      <c r="AV502" s="144"/>
      <c r="AW502" s="468"/>
      <c r="AX502" s="500"/>
    </row>
    <row r="503" spans="2:87" ht="15.6" x14ac:dyDescent="0.3">
      <c r="B503" s="427"/>
      <c r="D503" s="235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10"/>
      <c r="AE503" s="507"/>
      <c r="AF503" s="546"/>
      <c r="AG503" s="33">
        <f>SUM(D113:D143)</f>
        <v>1970617</v>
      </c>
      <c r="AH503" s="1"/>
      <c r="AI503" s="485"/>
      <c r="AJ503" s="467"/>
      <c r="AK503" s="588" t="s">
        <v>153</v>
      </c>
      <c r="AL503" s="588"/>
      <c r="AM503" s="588"/>
      <c r="AN503" s="588"/>
      <c r="AO503" s="64"/>
      <c r="AP503" s="469"/>
      <c r="AQ503" s="64"/>
      <c r="AR503" s="469">
        <f>+AR500</f>
        <v>24156</v>
      </c>
      <c r="AS503" s="64"/>
      <c r="AT503" s="64"/>
      <c r="AU503" s="64"/>
      <c r="AV503" s="144"/>
      <c r="AW503" s="468"/>
      <c r="AX503" s="500"/>
    </row>
    <row r="504" spans="2:87" ht="15.6" x14ac:dyDescent="0.3">
      <c r="B504" s="427"/>
      <c r="D504" s="235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10"/>
      <c r="AE504" s="507"/>
      <c r="AF504" s="546"/>
      <c r="AG504" s="33">
        <f>SUM(W125:W138)</f>
        <v>12117</v>
      </c>
      <c r="AH504" s="1"/>
      <c r="AI504" s="485"/>
      <c r="AJ504" s="467"/>
      <c r="AK504" s="63"/>
      <c r="AL504" s="497" t="s">
        <v>3</v>
      </c>
      <c r="AM504" s="63"/>
      <c r="AN504" s="63"/>
      <c r="AO504" s="64"/>
      <c r="AP504" s="469"/>
      <c r="AQ504" s="64"/>
      <c r="AR504" s="469">
        <f>+AR502-AR503</f>
        <v>31531</v>
      </c>
      <c r="AS504" s="64"/>
      <c r="AT504" s="64"/>
      <c r="AU504" s="64"/>
      <c r="AV504" s="484">
        <f>+AR504/AR502</f>
        <v>0.5662183274372834</v>
      </c>
      <c r="AW504" s="468"/>
      <c r="AX504" s="500"/>
    </row>
    <row r="505" spans="2:87" ht="15" thickBot="1" x14ac:dyDescent="0.35">
      <c r="D505" s="427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10"/>
      <c r="AE505" s="507"/>
      <c r="AF505" s="548"/>
      <c r="AG505" s="33">
        <f>SUM(W113:W143)</f>
        <v>25901</v>
      </c>
      <c r="AH505" s="1"/>
      <c r="AI505" s="485"/>
      <c r="AJ505" s="470"/>
      <c r="AK505" s="471"/>
      <c r="AL505" s="471"/>
      <c r="AM505" s="471"/>
      <c r="AN505" s="471"/>
      <c r="AO505" s="471"/>
      <c r="AP505" s="471"/>
      <c r="AQ505" s="471"/>
      <c r="AR505" s="471"/>
      <c r="AS505" s="471"/>
      <c r="AT505" s="471"/>
      <c r="AU505" s="471"/>
      <c r="AV505" s="471"/>
      <c r="AW505" s="472"/>
      <c r="AX505" s="500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1"/>
      <c r="BT505" s="1"/>
      <c r="BU505" s="1"/>
      <c r="BV505" s="1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</row>
    <row r="506" spans="2:87" x14ac:dyDescent="0.3"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10"/>
      <c r="AE506" s="507"/>
      <c r="AF506" s="507"/>
      <c r="AG506" s="507"/>
      <c r="AH506" s="507"/>
      <c r="AI506" s="507"/>
      <c r="AJ506" s="500"/>
      <c r="AK506" s="500"/>
      <c r="AL506" s="500"/>
      <c r="AM506" s="500"/>
      <c r="AN506" s="500"/>
      <c r="AO506" s="500"/>
      <c r="AP506" s="500"/>
      <c r="AQ506" s="500"/>
      <c r="AR506" s="500"/>
      <c r="AS506" s="500"/>
      <c r="AT506" s="500"/>
      <c r="AU506" s="500"/>
      <c r="AV506" s="500"/>
      <c r="AW506" s="500"/>
      <c r="AX506" s="500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77"/>
      <c r="BX506" s="77"/>
      <c r="BY506" s="77"/>
      <c r="BZ506" s="77"/>
      <c r="CA506" s="109"/>
      <c r="CB506" s="1"/>
      <c r="CC506" s="1"/>
      <c r="CD506" s="1"/>
      <c r="CE506" s="1"/>
      <c r="CF506" s="1"/>
      <c r="CG506" s="1"/>
      <c r="CH506" s="1"/>
      <c r="CI506" s="1"/>
    </row>
    <row r="507" spans="2:87" x14ac:dyDescent="0.3">
      <c r="D507">
        <v>10</v>
      </c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10"/>
      <c r="AE507" s="10"/>
      <c r="AF507" s="10"/>
      <c r="AG507" s="10"/>
      <c r="AH507" s="10"/>
      <c r="AI507" s="10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77"/>
      <c r="BX507" s="77"/>
      <c r="BY507" s="77"/>
      <c r="BZ507" s="77"/>
      <c r="CA507" s="77"/>
      <c r="CB507" s="1"/>
      <c r="CC507" s="1"/>
      <c r="CD507" s="1"/>
      <c r="CE507" s="1"/>
      <c r="CF507" s="1"/>
      <c r="CG507" s="1"/>
      <c r="CH507" s="1"/>
      <c r="CI507" s="1"/>
    </row>
    <row r="508" spans="2:87" x14ac:dyDescent="0.3">
      <c r="D508" s="1">
        <v>77000000</v>
      </c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10"/>
      <c r="AE508" s="10"/>
      <c r="AF508" s="10"/>
      <c r="AG508" s="10"/>
      <c r="AH508" s="10"/>
      <c r="AI508" s="10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77"/>
      <c r="BX508" s="77"/>
      <c r="BY508" s="77"/>
      <c r="BZ508" s="77"/>
      <c r="CA508" s="77"/>
      <c r="CB508" s="1"/>
      <c r="CC508" s="1"/>
      <c r="CD508" s="1"/>
      <c r="CE508" s="1"/>
      <c r="CF508" s="1"/>
      <c r="CG508" s="1"/>
    </row>
    <row r="509" spans="2:87" x14ac:dyDescent="0.3">
      <c r="D509" s="57">
        <f>+D508/D511</f>
        <v>0.23262839879154079</v>
      </c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10"/>
      <c r="AE509" s="10"/>
      <c r="AF509" s="10"/>
      <c r="AG509" s="501"/>
      <c r="AH509" s="10"/>
      <c r="AI509" s="10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77"/>
      <c r="BX509" s="77"/>
      <c r="BY509" s="77"/>
      <c r="BZ509" s="77"/>
      <c r="CA509" s="77"/>
      <c r="CB509" s="1"/>
      <c r="CC509" s="1"/>
      <c r="CD509" s="1"/>
      <c r="CE509" s="1"/>
      <c r="CF509" s="1"/>
      <c r="CG509" s="1"/>
    </row>
    <row r="510" spans="2:87" x14ac:dyDescent="0.3"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10"/>
      <c r="AE510" s="10"/>
      <c r="AF510" s="507"/>
      <c r="AG510" s="526"/>
      <c r="AH510" s="507"/>
      <c r="AI510" s="507"/>
      <c r="AJ510" s="500"/>
      <c r="AK510" s="500"/>
      <c r="AL510" s="500"/>
      <c r="AM510" s="500"/>
      <c r="AN510" s="500"/>
      <c r="AO510" s="500"/>
      <c r="AP510" s="500"/>
      <c r="AQ510" s="500"/>
      <c r="AR510" s="500"/>
      <c r="AS510" s="500"/>
      <c r="AT510" s="500"/>
      <c r="AU510" s="500"/>
      <c r="AV510" s="500"/>
      <c r="AW510" s="500"/>
      <c r="AX510" s="500"/>
      <c r="AY510" s="500"/>
      <c r="AZ510" s="500"/>
      <c r="BA510" s="500"/>
      <c r="BB510" s="500"/>
      <c r="BC510" s="500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77"/>
      <c r="BX510" s="77"/>
      <c r="BY510" s="110"/>
      <c r="BZ510" s="77"/>
      <c r="CA510" s="77"/>
    </row>
    <row r="511" spans="2:87" x14ac:dyDescent="0.3">
      <c r="D511" s="1">
        <v>331000000</v>
      </c>
      <c r="H511">
        <v>0.13400000000000001</v>
      </c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10"/>
      <c r="AE511" s="10"/>
      <c r="AF511" s="507"/>
      <c r="AG511" s="527"/>
      <c r="AH511" s="507"/>
      <c r="AI511" s="507"/>
      <c r="AJ511" s="524"/>
      <c r="AK511" s="524"/>
      <c r="AL511" s="525"/>
      <c r="AM511" s="525"/>
      <c r="AN511" s="525"/>
      <c r="AO511" s="525"/>
      <c r="AP511" s="525"/>
      <c r="AQ511" s="525"/>
      <c r="AR511" s="525"/>
      <c r="AS511" s="525"/>
      <c r="AT511" s="525"/>
      <c r="AU511" s="525"/>
      <c r="AV511" s="525"/>
      <c r="AW511" s="525"/>
      <c r="AX511" s="525"/>
      <c r="AY511" s="525"/>
      <c r="AZ511" s="525"/>
      <c r="BA511" s="525"/>
      <c r="BB511" s="524"/>
      <c r="BC511" s="524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77"/>
      <c r="BX511" s="77"/>
      <c r="BY511" s="77"/>
      <c r="BZ511" s="77"/>
      <c r="CA511" s="77"/>
    </row>
    <row r="512" spans="2:87" x14ac:dyDescent="0.3">
      <c r="D512" s="1">
        <f>+D511*H511</f>
        <v>44354000</v>
      </c>
      <c r="H512" s="1">
        <f>+D512*0.001</f>
        <v>44354</v>
      </c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10"/>
      <c r="AE512" s="10"/>
      <c r="AF512" s="507"/>
      <c r="AG512" s="526"/>
      <c r="AH512" s="507"/>
      <c r="AI512" s="507"/>
      <c r="AJ512" s="524"/>
      <c r="AK512" s="524"/>
      <c r="AL512" s="138"/>
      <c r="AM512" s="138"/>
      <c r="AN512" s="138"/>
      <c r="AO512" s="138"/>
      <c r="AP512" s="138"/>
      <c r="AQ512" s="138"/>
      <c r="AR512" s="138"/>
      <c r="AS512" s="78"/>
      <c r="AT512" s="78"/>
      <c r="AU512" s="78"/>
      <c r="AV512" s="98"/>
      <c r="AW512" s="98"/>
      <c r="AX512" s="98"/>
      <c r="AY512" s="98"/>
      <c r="AZ512" s="524"/>
      <c r="BA512" s="524"/>
      <c r="BB512" s="530"/>
      <c r="BC512" s="524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77"/>
      <c r="BX512" s="77"/>
      <c r="BY512" s="77"/>
      <c r="BZ512" s="77"/>
      <c r="CA512" s="77"/>
    </row>
    <row r="513" spans="2:79" x14ac:dyDescent="0.3">
      <c r="D513" s="425">
        <v>7.1999999999999995E-2</v>
      </c>
      <c r="H513" s="1">
        <f>+AA204*H511</f>
        <v>28746.886000000002</v>
      </c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10"/>
      <c r="AE513" s="10"/>
      <c r="AF513" s="507"/>
      <c r="AG513" s="526">
        <v>44031</v>
      </c>
      <c r="AH513" s="507"/>
      <c r="AI513" s="507"/>
      <c r="AJ513" s="524"/>
      <c r="AK513" s="524"/>
      <c r="AL513" s="138"/>
      <c r="AM513" s="138"/>
      <c r="AN513" s="138"/>
      <c r="AO513" s="138"/>
      <c r="AP513" s="138"/>
      <c r="AQ513" s="138"/>
      <c r="AR513" s="138"/>
      <c r="AS513" s="138"/>
      <c r="AT513" s="98"/>
      <c r="AU513" s="78"/>
      <c r="AV513" s="98"/>
      <c r="AW513" s="98"/>
      <c r="AX513" s="98"/>
      <c r="AY513" s="98"/>
      <c r="AZ513" s="524"/>
      <c r="BA513" s="524"/>
      <c r="BB513" s="530"/>
      <c r="BC513" s="524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77"/>
      <c r="BX513" s="77"/>
      <c r="BY513" s="77"/>
      <c r="BZ513" s="77"/>
      <c r="CA513" s="77"/>
    </row>
    <row r="514" spans="2:79" x14ac:dyDescent="0.3"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10"/>
      <c r="AE514" s="10"/>
      <c r="AF514" s="507"/>
      <c r="AG514" s="526">
        <v>44038</v>
      </c>
      <c r="AH514" s="507"/>
      <c r="AI514" s="507"/>
      <c r="AJ514" s="524"/>
      <c r="AK514" s="524"/>
      <c r="AL514" s="78"/>
      <c r="AM514" s="78"/>
      <c r="AN514" s="139"/>
      <c r="AO514" s="139"/>
      <c r="AP514" s="139"/>
      <c r="AQ514" s="139"/>
      <c r="AR514" s="139"/>
      <c r="AS514" s="78"/>
      <c r="AT514" s="78"/>
      <c r="AU514" s="78"/>
      <c r="AV514" s="98"/>
      <c r="AW514" s="98"/>
      <c r="AX514" s="98"/>
      <c r="AY514" s="98"/>
      <c r="AZ514" s="524"/>
      <c r="BA514" s="524"/>
      <c r="BB514" s="530"/>
      <c r="BC514" s="524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77"/>
      <c r="BX514" s="77"/>
      <c r="BY514" s="77"/>
      <c r="BZ514" s="77"/>
      <c r="CA514" s="77"/>
    </row>
    <row r="515" spans="2:79" x14ac:dyDescent="0.3">
      <c r="D515" s="235">
        <v>4.2000000000000003E-2</v>
      </c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10"/>
      <c r="AE515" s="10"/>
      <c r="AF515" s="507"/>
      <c r="AG515" s="526">
        <v>44045</v>
      </c>
      <c r="AH515" s="507"/>
      <c r="AI515" s="507"/>
      <c r="AJ515" s="524"/>
      <c r="AK515" s="524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98"/>
      <c r="AW515" s="98"/>
      <c r="AX515" s="98"/>
      <c r="AY515" s="98"/>
      <c r="AZ515" s="524"/>
      <c r="BA515" s="524"/>
      <c r="BB515" s="530"/>
      <c r="BC515" s="524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2:79" x14ac:dyDescent="0.3">
      <c r="D516" s="531">
        <f>+D511*D513*D515</f>
        <v>1000944.0000000001</v>
      </c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10"/>
      <c r="AE516" s="10"/>
      <c r="AF516" s="507"/>
      <c r="AG516" s="526">
        <v>44052</v>
      </c>
      <c r="AH516" s="507"/>
      <c r="AI516" s="507"/>
      <c r="AJ516" s="524"/>
      <c r="AK516" s="524"/>
      <c r="AL516" s="78"/>
      <c r="AM516" s="78"/>
      <c r="AN516" s="139"/>
      <c r="AO516" s="139"/>
      <c r="AP516" s="139"/>
      <c r="AQ516" s="139"/>
      <c r="AR516" s="139"/>
      <c r="AS516" s="139"/>
      <c r="AT516" s="139"/>
      <c r="AU516" s="78"/>
      <c r="AV516" s="98"/>
      <c r="AW516" s="98"/>
      <c r="AX516" s="98"/>
      <c r="AY516" s="98"/>
      <c r="AZ516" s="524"/>
      <c r="BA516" s="524"/>
      <c r="BB516" s="530"/>
      <c r="BC516" s="524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2:79" x14ac:dyDescent="0.3"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10"/>
      <c r="AE517" s="10"/>
      <c r="AF517" s="507"/>
      <c r="AG517" s="526"/>
      <c r="AH517" s="507"/>
      <c r="AI517" s="507"/>
      <c r="AJ517" s="524"/>
      <c r="AK517" s="524"/>
      <c r="AL517" s="78"/>
      <c r="AM517" s="78"/>
      <c r="AN517" s="139"/>
      <c r="AO517" s="139"/>
      <c r="AP517" s="139"/>
      <c r="AQ517" s="139"/>
      <c r="AR517" s="139"/>
      <c r="AS517" s="139"/>
      <c r="AT517" s="139"/>
      <c r="AU517" s="78"/>
      <c r="AV517" s="98"/>
      <c r="AW517" s="98"/>
      <c r="AX517" s="98"/>
      <c r="AY517" s="98"/>
      <c r="AZ517" s="524"/>
      <c r="BA517" s="524"/>
      <c r="BB517" s="530"/>
      <c r="BC517" s="524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2:79" x14ac:dyDescent="0.3"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10"/>
      <c r="AE518" s="10"/>
      <c r="AF518" s="507"/>
      <c r="AG518" s="526"/>
      <c r="AH518" s="507"/>
      <c r="AI518" s="507"/>
      <c r="AJ518" s="524"/>
      <c r="AK518" s="524"/>
      <c r="AL518" s="78"/>
      <c r="AM518" s="78"/>
      <c r="AN518" s="139"/>
      <c r="AO518" s="139"/>
      <c r="AP518" s="139"/>
      <c r="AQ518" s="139"/>
      <c r="AR518" s="139"/>
      <c r="AS518" s="139"/>
      <c r="AT518" s="139"/>
      <c r="AU518" s="78"/>
      <c r="AV518" s="98"/>
      <c r="AW518" s="98"/>
      <c r="AX518" s="98"/>
      <c r="AY518" s="98"/>
      <c r="AZ518" s="524"/>
      <c r="BA518" s="524"/>
      <c r="BB518" s="530"/>
      <c r="BC518" s="524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2:79" x14ac:dyDescent="0.3"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10"/>
      <c r="AE519" s="10"/>
      <c r="AF519" s="507"/>
      <c r="AG519" s="528"/>
      <c r="AH519" s="507"/>
      <c r="AI519" s="507"/>
      <c r="AJ519" s="524"/>
      <c r="AK519" s="524"/>
      <c r="AL519" s="78"/>
      <c r="AM519" s="78"/>
      <c r="AN519" s="139"/>
      <c r="AO519" s="139"/>
      <c r="AP519" s="139"/>
      <c r="AQ519" s="139"/>
      <c r="AR519" s="139"/>
      <c r="AS519" s="139"/>
      <c r="AT519" s="139"/>
      <c r="AU519" s="78"/>
      <c r="AV519" s="98"/>
      <c r="AW519" s="98"/>
      <c r="AX519" s="98"/>
      <c r="AY519" s="98"/>
      <c r="AZ519" s="524"/>
      <c r="BA519" s="524"/>
      <c r="BB519" s="530"/>
      <c r="BC519" s="524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2:79" x14ac:dyDescent="0.3"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10"/>
      <c r="AE520" s="10"/>
      <c r="AF520" s="507"/>
      <c r="AG520" s="507"/>
      <c r="AH520" s="507"/>
      <c r="AI520" s="507"/>
      <c r="AJ520" s="524"/>
      <c r="AK520" s="524"/>
      <c r="AL520" s="78"/>
      <c r="AM520" s="78"/>
      <c r="AN520" s="139"/>
      <c r="AO520" s="139"/>
      <c r="AP520" s="139"/>
      <c r="AQ520" s="139"/>
      <c r="AR520" s="139"/>
      <c r="AS520" s="139"/>
      <c r="AT520" s="139"/>
      <c r="AU520" s="78"/>
      <c r="AV520" s="98"/>
      <c r="AW520" s="98"/>
      <c r="AX520" s="98"/>
      <c r="AY520" s="98"/>
      <c r="AZ520" s="524"/>
      <c r="BA520" s="524"/>
      <c r="BB520" s="530"/>
      <c r="BC520" s="524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2:79" x14ac:dyDescent="0.3"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10"/>
      <c r="AE521" s="10"/>
      <c r="AF521" s="507"/>
      <c r="AG521" s="507"/>
      <c r="AH521" s="507"/>
      <c r="AI521" s="507"/>
      <c r="AJ521" s="524"/>
      <c r="AK521" s="524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78"/>
      <c r="AW521" s="78"/>
      <c r="AX521" s="78"/>
      <c r="AY521" s="78"/>
      <c r="AZ521" s="524"/>
      <c r="BA521" s="530"/>
      <c r="BB521" s="530"/>
      <c r="BC521" s="524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2:79" x14ac:dyDescent="0.3">
      <c r="AD522" s="10"/>
      <c r="AE522" s="10"/>
      <c r="AF522" s="507"/>
      <c r="AG522" s="507"/>
      <c r="AH522" s="507"/>
      <c r="AI522" s="507"/>
      <c r="AJ522" s="524"/>
      <c r="AK522" s="524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78"/>
      <c r="AW522" s="78"/>
      <c r="AX522" s="78"/>
      <c r="AY522" s="78"/>
      <c r="AZ522" s="524"/>
      <c r="BA522" s="530"/>
      <c r="BB522" s="530"/>
      <c r="BC522" s="524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2:79" ht="15" thickBot="1" x14ac:dyDescent="0.35">
      <c r="B523" s="500"/>
      <c r="C523" s="500"/>
      <c r="D523" s="500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AD523" s="10"/>
      <c r="AE523" s="10"/>
      <c r="AF523" s="507"/>
      <c r="AG523" s="507"/>
      <c r="AH523" s="507"/>
      <c r="AI523" s="507"/>
      <c r="AJ523" s="524"/>
      <c r="AK523" s="524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78"/>
      <c r="AW523" s="78"/>
      <c r="AX523" s="78"/>
      <c r="AY523" s="78"/>
      <c r="AZ523" s="524"/>
      <c r="BA523" s="530"/>
      <c r="BB523" s="530"/>
      <c r="BC523" s="524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2:79" x14ac:dyDescent="0.3">
      <c r="B524" s="500"/>
      <c r="C524" s="510"/>
      <c r="D524" s="357"/>
      <c r="E524" s="357"/>
      <c r="F524" s="357"/>
      <c r="G524" s="357"/>
      <c r="H524" s="357"/>
      <c r="I524" s="357"/>
      <c r="J524" s="357"/>
      <c r="K524" s="357"/>
      <c r="L524" s="357"/>
      <c r="M524" s="357"/>
      <c r="N524" s="357"/>
      <c r="O524" s="357"/>
      <c r="P524" s="511"/>
      <c r="V524" s="500"/>
      <c r="AD524" s="10"/>
      <c r="AE524" s="10"/>
      <c r="AF524" s="507"/>
      <c r="AG524" s="507"/>
      <c r="AH524" s="507"/>
      <c r="AI524" s="507"/>
      <c r="AJ524" s="524"/>
      <c r="AK524" s="524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78"/>
      <c r="AW524" s="78"/>
      <c r="AX524" s="78"/>
      <c r="AY524" s="78"/>
      <c r="AZ524" s="524"/>
      <c r="BA524" s="530"/>
      <c r="BB524" s="530"/>
      <c r="BC524" s="524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2:79" x14ac:dyDescent="0.3">
      <c r="B525" s="500"/>
      <c r="C525" s="512"/>
      <c r="D525" s="502" t="s">
        <v>149</v>
      </c>
      <c r="E525" s="387"/>
      <c r="F525" s="387"/>
      <c r="G525" s="387"/>
      <c r="H525" s="585" t="s">
        <v>20</v>
      </c>
      <c r="I525" s="585"/>
      <c r="J525" s="585"/>
      <c r="K525" s="387"/>
      <c r="L525" s="387"/>
      <c r="M525" s="387"/>
      <c r="N525" s="387"/>
      <c r="O525" s="387"/>
      <c r="P525" s="513"/>
      <c r="V525" s="500"/>
      <c r="AD525" s="10"/>
      <c r="AE525" s="10"/>
      <c r="AF525" s="507"/>
      <c r="AG525" s="507"/>
      <c r="AH525" s="507"/>
      <c r="AI525" s="507"/>
      <c r="AJ525" s="524"/>
      <c r="AK525" s="524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78"/>
      <c r="AW525" s="78"/>
      <c r="AX525" s="78"/>
      <c r="AY525" s="78"/>
      <c r="AZ525" s="524"/>
      <c r="BA525" s="530"/>
      <c r="BB525" s="530"/>
      <c r="BC525" s="524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2:79" x14ac:dyDescent="0.3">
      <c r="B526" s="500"/>
      <c r="C526" s="512"/>
      <c r="D526" s="514" t="s">
        <v>150</v>
      </c>
      <c r="E526" s="387"/>
      <c r="F526" s="387"/>
      <c r="G526" s="387"/>
      <c r="H526" s="515" t="s">
        <v>147</v>
      </c>
      <c r="I526" s="502"/>
      <c r="J526" s="516" t="s">
        <v>148</v>
      </c>
      <c r="K526" s="502"/>
      <c r="L526" s="502"/>
      <c r="M526" s="502"/>
      <c r="N526" s="502"/>
      <c r="O526" s="517" t="s">
        <v>3</v>
      </c>
      <c r="P526" s="513"/>
      <c r="V526" s="500"/>
      <c r="AD526" s="10"/>
      <c r="AE526" s="10"/>
      <c r="AF526" s="507"/>
      <c r="AG526" s="507"/>
      <c r="AH526" s="507"/>
      <c r="AI526" s="507"/>
      <c r="AJ526" s="524"/>
      <c r="AK526" s="524"/>
      <c r="AL526" s="529"/>
      <c r="AM526" s="529"/>
      <c r="AN526" s="529"/>
      <c r="AO526" s="529"/>
      <c r="AP526" s="529"/>
      <c r="AQ526" s="529"/>
      <c r="AR526" s="529"/>
      <c r="AS526" s="529"/>
      <c r="AT526" s="529"/>
      <c r="AU526" s="529"/>
      <c r="AV526" s="524"/>
      <c r="AW526" s="524"/>
      <c r="AX526" s="524"/>
      <c r="AY526" s="524"/>
      <c r="AZ526" s="524"/>
      <c r="BA526" s="530"/>
      <c r="BB526" s="530"/>
      <c r="BC526" s="524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2:79" x14ac:dyDescent="0.3">
      <c r="B527" s="500"/>
      <c r="C527" s="512"/>
      <c r="D527" s="503" t="s">
        <v>146</v>
      </c>
      <c r="E527" s="15"/>
      <c r="F527" s="15"/>
      <c r="G527" s="15"/>
      <c r="H527" s="518">
        <f>SUM(D133:D139)</f>
        <v>471981</v>
      </c>
      <c r="I527" s="15"/>
      <c r="J527" s="16">
        <f>+H527/7</f>
        <v>67425.857142857145</v>
      </c>
      <c r="K527" s="15"/>
      <c r="L527" s="15"/>
      <c r="M527" s="15"/>
      <c r="N527" s="15"/>
      <c r="O527" s="15"/>
      <c r="P527" s="513"/>
      <c r="V527" s="500"/>
      <c r="AD527" s="10"/>
      <c r="AE527" s="10"/>
      <c r="AF527" s="507"/>
      <c r="AG527" s="507"/>
      <c r="AH527" s="507"/>
      <c r="AI527" s="507"/>
      <c r="AJ527" s="524"/>
      <c r="AK527" s="524"/>
      <c r="AL527" s="529"/>
      <c r="AM527" s="529"/>
      <c r="AN527" s="529"/>
      <c r="AO527" s="529"/>
      <c r="AP527" s="529"/>
      <c r="AQ527" s="529"/>
      <c r="AR527" s="529"/>
      <c r="AS527" s="529"/>
      <c r="AT527" s="529"/>
      <c r="AU527" s="529"/>
      <c r="AV527" s="529"/>
      <c r="AW527" s="529"/>
      <c r="AX527" s="529"/>
      <c r="AY527" s="529"/>
      <c r="AZ527" s="524"/>
      <c r="BA527" s="524"/>
      <c r="BB527" s="530"/>
      <c r="BC527" s="524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2:79" x14ac:dyDescent="0.3">
      <c r="B528" s="500"/>
      <c r="C528" s="512"/>
      <c r="D528" s="503" t="s">
        <v>145</v>
      </c>
      <c r="E528" s="15"/>
      <c r="F528" s="15"/>
      <c r="G528" s="15"/>
      <c r="H528" s="16">
        <f>SUM(D140:D146)</f>
        <v>427527</v>
      </c>
      <c r="I528" s="15"/>
      <c r="J528" s="16">
        <f>+H528/7</f>
        <v>61075.285714285717</v>
      </c>
      <c r="K528" s="15"/>
      <c r="L528" s="15"/>
      <c r="M528" s="15"/>
      <c r="N528" s="15"/>
      <c r="O528" s="15"/>
      <c r="P528" s="513"/>
      <c r="V528" s="500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78"/>
      <c r="AU528" s="98"/>
      <c r="AV528" s="140"/>
      <c r="AW528" s="140"/>
      <c r="AX528" s="140"/>
      <c r="AY528" s="140"/>
      <c r="AZ528" s="98"/>
      <c r="BA528" s="98"/>
      <c r="BB528" s="98"/>
      <c r="BC528" s="98"/>
    </row>
    <row r="529" spans="2:61" x14ac:dyDescent="0.3">
      <c r="B529" s="506"/>
      <c r="C529" s="512"/>
      <c r="D529" s="503" t="s">
        <v>144</v>
      </c>
      <c r="E529" s="15"/>
      <c r="F529" s="15"/>
      <c r="G529" s="15"/>
      <c r="H529" s="16">
        <f>SUM(D147:D153)</f>
        <v>383516</v>
      </c>
      <c r="I529" s="15"/>
      <c r="J529" s="16">
        <f>+H529/7</f>
        <v>54788</v>
      </c>
      <c r="K529" s="15"/>
      <c r="L529" s="15"/>
      <c r="M529" s="15"/>
      <c r="N529" s="15"/>
      <c r="O529" s="518">
        <f>+H527-H529</f>
        <v>88465</v>
      </c>
      <c r="P529" s="513"/>
      <c r="V529" s="500"/>
      <c r="AA529">
        <f>+O529/7</f>
        <v>12637.857142857143</v>
      </c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78"/>
      <c r="AW529" s="78"/>
      <c r="AX529" s="78"/>
      <c r="AY529" s="78"/>
      <c r="AZ529" s="98"/>
      <c r="BA529" s="141"/>
      <c r="BB529" s="98"/>
      <c r="BC529" s="98"/>
    </row>
    <row r="530" spans="2:61" x14ac:dyDescent="0.3">
      <c r="B530" s="507"/>
      <c r="C530" s="512"/>
      <c r="D530" s="5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60">
        <f>+O529/H527</f>
        <v>0.18743339244588236</v>
      </c>
      <c r="P530" s="513"/>
      <c r="V530" s="500"/>
      <c r="X530" s="61"/>
      <c r="Y530" s="61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78">
        <v>480454</v>
      </c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</row>
    <row r="531" spans="2:61" ht="15" thickBot="1" x14ac:dyDescent="0.35">
      <c r="B531" s="507"/>
      <c r="C531" s="520"/>
      <c r="D531" s="521"/>
      <c r="E531" s="521"/>
      <c r="F531" s="521"/>
      <c r="G531" s="521"/>
      <c r="H531" s="521"/>
      <c r="I531" s="521"/>
      <c r="J531" s="522"/>
      <c r="K531" s="521"/>
      <c r="L531" s="521"/>
      <c r="M531" s="521"/>
      <c r="N531" s="521"/>
      <c r="O531" s="521"/>
      <c r="P531" s="523"/>
      <c r="V531" s="500"/>
      <c r="X531" s="61"/>
      <c r="Y531" s="61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140">
        <f>+N201</f>
        <v>290088</v>
      </c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</row>
    <row r="532" spans="2:61" x14ac:dyDescent="0.3">
      <c r="B532" s="507"/>
      <c r="C532" s="500"/>
      <c r="D532" s="508"/>
      <c r="E532" s="500"/>
      <c r="F532" s="500"/>
      <c r="G532" s="500"/>
      <c r="H532" s="509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X532" s="61"/>
      <c r="Y532" s="61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140">
        <f>+AP530-AP531</f>
        <v>190366</v>
      </c>
      <c r="AQ532" s="98"/>
      <c r="AR532" s="98"/>
    </row>
    <row r="533" spans="2:61" x14ac:dyDescent="0.3">
      <c r="B533" s="1"/>
      <c r="D533" s="55"/>
      <c r="X533" s="61"/>
      <c r="Y533" s="61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84">
        <f>+AP532/AP530</f>
        <v>0.3962210742339537</v>
      </c>
      <c r="AQ533" s="98"/>
      <c r="AR533" s="98"/>
    </row>
    <row r="534" spans="2:61" x14ac:dyDescent="0.3">
      <c r="B534" s="55"/>
      <c r="D534" s="55"/>
      <c r="J534" s="56">
        <f>+J527-J529</f>
        <v>12637.857142857145</v>
      </c>
      <c r="X534" s="61"/>
      <c r="Y534" s="61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</row>
    <row r="535" spans="2:61" x14ac:dyDescent="0.3">
      <c r="B535" s="57"/>
      <c r="D535" s="55"/>
      <c r="X535" s="61"/>
      <c r="Y535" s="61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98"/>
      <c r="AQ535" s="98"/>
      <c r="AR535" s="98"/>
    </row>
    <row r="536" spans="2:61" x14ac:dyDescent="0.3">
      <c r="B536" s="1"/>
      <c r="D536" s="55"/>
      <c r="X536" s="61"/>
      <c r="Y536" s="61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98"/>
      <c r="AQ536" s="98"/>
      <c r="AR536" s="98"/>
    </row>
    <row r="537" spans="2:61" x14ac:dyDescent="0.3">
      <c r="B537" s="1"/>
      <c r="D537" s="55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</row>
    <row r="538" spans="2:61" x14ac:dyDescent="0.3">
      <c r="B538" s="1"/>
      <c r="D538" s="55"/>
      <c r="AT538" s="500"/>
      <c r="AU538" s="500"/>
      <c r="AV538" s="500"/>
      <c r="AW538" s="500"/>
      <c r="AX538" s="500"/>
      <c r="AY538" s="500"/>
      <c r="AZ538" s="500"/>
      <c r="BA538" s="500"/>
      <c r="BB538" s="500"/>
      <c r="BC538" s="500"/>
      <c r="BD538" s="500"/>
      <c r="BE538" s="500"/>
      <c r="BF538" s="500"/>
      <c r="BG538" s="500"/>
      <c r="BH538" s="500"/>
      <c r="BI538" s="500"/>
    </row>
    <row r="539" spans="2:61" ht="15.6" x14ac:dyDescent="0.3">
      <c r="B539" s="1"/>
      <c r="D539" s="55"/>
      <c r="AT539" s="500"/>
      <c r="AU539" s="533"/>
      <c r="AV539" s="534"/>
      <c r="AW539" s="534"/>
      <c r="AX539" s="534"/>
      <c r="AY539" s="534"/>
      <c r="AZ539" s="534"/>
      <c r="BA539" s="534"/>
      <c r="BB539" s="534"/>
      <c r="BC539" s="534"/>
      <c r="BD539" s="534"/>
      <c r="BE539" s="534" t="s">
        <v>156</v>
      </c>
      <c r="BF539" s="534"/>
      <c r="BG539" s="534" t="s">
        <v>2</v>
      </c>
      <c r="BH539" s="533"/>
      <c r="BI539" s="500"/>
    </row>
    <row r="540" spans="2:61" ht="16.2" thickBot="1" x14ac:dyDescent="0.35">
      <c r="B540" s="57" t="e">
        <f>+B539/B538</f>
        <v>#DIV/0!</v>
      </c>
      <c r="D540" s="55"/>
      <c r="AT540" s="500"/>
      <c r="AU540" s="533"/>
      <c r="AV540" s="581" t="s">
        <v>155</v>
      </c>
      <c r="AW540" s="581"/>
      <c r="AX540" s="581"/>
      <c r="AY540" s="534"/>
      <c r="AZ540" s="534"/>
      <c r="BA540" s="535" t="s">
        <v>20</v>
      </c>
      <c r="BB540" s="534"/>
      <c r="BC540" s="535" t="s">
        <v>3</v>
      </c>
      <c r="BD540" s="534"/>
      <c r="BE540" s="535" t="s">
        <v>65</v>
      </c>
      <c r="BF540" s="534"/>
      <c r="BG540" s="535" t="s">
        <v>65</v>
      </c>
      <c r="BH540" s="533"/>
      <c r="BI540" s="500"/>
    </row>
    <row r="541" spans="2:61" ht="21" x14ac:dyDescent="0.4">
      <c r="B541" s="1"/>
      <c r="D541" s="55"/>
      <c r="AT541" s="500"/>
      <c r="AU541" s="533"/>
      <c r="AV541" s="536" t="s">
        <v>143</v>
      </c>
      <c r="AW541" s="533"/>
      <c r="AX541" s="537"/>
      <c r="AY541" s="533"/>
      <c r="AZ541" s="533"/>
      <c r="BA541" s="538">
        <f>+N143</f>
        <v>1970617</v>
      </c>
      <c r="BB541" s="537"/>
      <c r="BC541" s="537"/>
      <c r="BD541" s="537"/>
      <c r="BE541" s="537"/>
      <c r="BF541" s="537"/>
      <c r="BG541" s="537"/>
      <c r="BH541" s="533"/>
      <c r="BI541" s="500"/>
    </row>
    <row r="542" spans="2:61" ht="21" x14ac:dyDescent="0.4">
      <c r="B542" s="1"/>
      <c r="D542" s="55"/>
      <c r="AT542" s="500"/>
      <c r="AU542" s="533"/>
      <c r="AV542" s="536" t="s">
        <v>151</v>
      </c>
      <c r="AW542" s="533"/>
      <c r="AX542" s="537"/>
      <c r="AY542" s="533"/>
      <c r="AZ542" s="533"/>
      <c r="BA542" s="538">
        <f>+N174</f>
        <v>1493931</v>
      </c>
      <c r="BB542" s="537"/>
      <c r="BC542" s="538">
        <f>+BA542-BA541</f>
        <v>-476686</v>
      </c>
      <c r="BD542" s="537"/>
      <c r="BE542" s="539">
        <f>+BC542/BA541</f>
        <v>-0.24189682723735764</v>
      </c>
      <c r="BF542" s="537"/>
      <c r="BG542" s="537"/>
      <c r="BH542" s="533"/>
      <c r="BI542" s="500"/>
    </row>
    <row r="543" spans="2:61" ht="21" x14ac:dyDescent="0.4">
      <c r="B543" s="1">
        <f>+B539*50</f>
        <v>0</v>
      </c>
      <c r="D543" s="55"/>
      <c r="AT543" s="500"/>
      <c r="AU543" s="533"/>
      <c r="AV543" s="536" t="s">
        <v>152</v>
      </c>
      <c r="AW543" s="533"/>
      <c r="AX543" s="537"/>
      <c r="AY543" s="533"/>
      <c r="AZ543" s="533"/>
      <c r="BA543" s="538">
        <f>+N204</f>
        <v>1202331</v>
      </c>
      <c r="BB543" s="537"/>
      <c r="BC543" s="538">
        <f>+BA543-BA542</f>
        <v>-291600</v>
      </c>
      <c r="BD543" s="537"/>
      <c r="BE543" s="539">
        <f>+BC543/BA542</f>
        <v>-0.19518973767864781</v>
      </c>
      <c r="BF543" s="537"/>
      <c r="BG543" s="537"/>
      <c r="BH543" s="533"/>
      <c r="BI543" s="500"/>
    </row>
    <row r="544" spans="2:61" ht="21" x14ac:dyDescent="0.4">
      <c r="B544" s="1"/>
      <c r="D544" s="55"/>
      <c r="AT544" s="500"/>
      <c r="AU544" s="533"/>
      <c r="AV544" s="536" t="s">
        <v>153</v>
      </c>
      <c r="AW544" s="533"/>
      <c r="AX544" s="537"/>
      <c r="AY544" s="533"/>
      <c r="AZ544" s="540" t="s">
        <v>26</v>
      </c>
      <c r="BA544" s="538">
        <f>+N218</f>
        <v>371489</v>
      </c>
      <c r="BB544" s="537"/>
      <c r="BC544" s="538">
        <f>+BA544-BA543</f>
        <v>-830842</v>
      </c>
      <c r="BD544" s="537"/>
      <c r="BE544" s="539">
        <f>+BC544/BA543</f>
        <v>-0.69102601529861574</v>
      </c>
      <c r="BF544" s="537"/>
      <c r="BG544" s="539">
        <f>+(BA544-BA541)/BA541</f>
        <v>-0.81148594577231392</v>
      </c>
      <c r="BH544" s="533"/>
      <c r="BI544" s="500"/>
    </row>
    <row r="545" spans="2:61" x14ac:dyDescent="0.3">
      <c r="B545" s="1"/>
      <c r="D545" s="55"/>
      <c r="AT545" s="500"/>
      <c r="AU545" s="533"/>
      <c r="AV545" s="533"/>
      <c r="AW545" s="533"/>
      <c r="AX545" s="533"/>
      <c r="AY545" s="533"/>
      <c r="AZ545" s="533"/>
      <c r="BA545" s="533"/>
      <c r="BB545" s="533"/>
      <c r="BC545" s="533"/>
      <c r="BD545" s="533"/>
      <c r="BE545" s="533"/>
      <c r="BF545" s="533"/>
      <c r="BG545" s="533"/>
      <c r="BH545" s="533"/>
      <c r="BI545" s="500"/>
    </row>
    <row r="546" spans="2:61" ht="16.2" x14ac:dyDescent="0.3">
      <c r="B546" s="1"/>
      <c r="D546" s="55"/>
      <c r="AT546" s="500"/>
      <c r="AU546" s="533"/>
      <c r="AV546" s="533"/>
      <c r="AW546" s="533"/>
      <c r="AX546" s="541" t="s">
        <v>26</v>
      </c>
      <c r="AY546" s="533"/>
      <c r="AZ546" s="542" t="s">
        <v>154</v>
      </c>
      <c r="BA546" s="533"/>
      <c r="BB546" s="533"/>
      <c r="BC546" s="533"/>
      <c r="BD546" s="533"/>
      <c r="BE546" s="533"/>
      <c r="BF546" s="533"/>
      <c r="BG546" s="533"/>
      <c r="BH546" s="533"/>
      <c r="BI546" s="500"/>
    </row>
    <row r="547" spans="2:61" x14ac:dyDescent="0.3">
      <c r="B547" s="1"/>
      <c r="D547" s="55"/>
      <c r="AT547" s="500"/>
      <c r="AU547" s="533"/>
      <c r="AV547" s="533"/>
      <c r="AW547" s="533"/>
      <c r="AX547" s="533"/>
      <c r="AY547" s="533"/>
      <c r="AZ547" s="533"/>
      <c r="BA547" s="533"/>
      <c r="BB547" s="533"/>
      <c r="BC547" s="533"/>
      <c r="BD547" s="533"/>
      <c r="BE547" s="533"/>
      <c r="BF547" s="533"/>
      <c r="BG547" s="533"/>
      <c r="BH547" s="533"/>
      <c r="BI547" s="500"/>
    </row>
    <row r="548" spans="2:61" x14ac:dyDescent="0.3">
      <c r="B548" s="1"/>
      <c r="D548" s="55"/>
      <c r="AT548" s="532"/>
      <c r="AU548" s="532"/>
      <c r="AV548" s="532"/>
      <c r="AW548" s="532"/>
      <c r="AX548" s="532"/>
      <c r="AY548" s="532"/>
      <c r="AZ548" s="532"/>
      <c r="BA548" s="532"/>
      <c r="BB548" s="532"/>
      <c r="BC548" s="532"/>
      <c r="BD548" s="532"/>
      <c r="BE548" s="532"/>
      <c r="BF548" s="532"/>
      <c r="BG548" s="532"/>
      <c r="BH548" s="532"/>
      <c r="BI548" s="532"/>
    </row>
    <row r="549" spans="2:61" x14ac:dyDescent="0.3">
      <c r="B549" s="1"/>
      <c r="D549" s="55"/>
    </row>
    <row r="550" spans="2:61" x14ac:dyDescent="0.3">
      <c r="B550" s="1"/>
      <c r="D550" s="55"/>
      <c r="AS550" s="61"/>
      <c r="AT550" s="500"/>
      <c r="AU550" s="500"/>
      <c r="AV550" s="500"/>
      <c r="AW550" s="500"/>
      <c r="AX550" s="500"/>
      <c r="AY550" s="500"/>
      <c r="AZ550" s="500"/>
      <c r="BA550" s="500"/>
      <c r="BB550" s="500"/>
      <c r="BC550" s="500"/>
      <c r="BD550" s="500"/>
      <c r="BE550" s="500"/>
      <c r="BF550" s="500"/>
      <c r="BG550" s="500"/>
      <c r="BH550" s="500"/>
      <c r="BI550" s="500"/>
    </row>
    <row r="551" spans="2:61" x14ac:dyDescent="0.3">
      <c r="B551" s="1"/>
      <c r="D551" s="55"/>
      <c r="AT551" s="500"/>
      <c r="AU551" s="550"/>
      <c r="AV551" s="550"/>
      <c r="AW551" s="550"/>
      <c r="AX551" s="550"/>
      <c r="AY551" s="550"/>
      <c r="AZ551" s="550"/>
      <c r="BA551" s="550"/>
      <c r="BB551" s="550"/>
      <c r="BC551" s="550"/>
      <c r="BD551" s="550"/>
      <c r="BE551" s="550"/>
      <c r="BF551" s="550"/>
      <c r="BG551" s="550"/>
      <c r="BH551" s="550"/>
      <c r="BI551" s="500"/>
    </row>
    <row r="552" spans="2:61" ht="15" thickBot="1" x14ac:dyDescent="0.35">
      <c r="B552" s="1"/>
      <c r="D552" s="55"/>
      <c r="AT552" s="500"/>
      <c r="AU552" s="550"/>
      <c r="AV552" s="589" t="s">
        <v>160</v>
      </c>
      <c r="AW552" s="589"/>
      <c r="AX552" s="589"/>
      <c r="AY552" s="551"/>
      <c r="AZ552" s="551"/>
      <c r="BA552" s="552" t="s">
        <v>23</v>
      </c>
      <c r="BB552" s="553"/>
      <c r="BC552" s="552" t="s">
        <v>3</v>
      </c>
      <c r="BD552" s="553"/>
      <c r="BE552" s="552" t="s">
        <v>20</v>
      </c>
      <c r="BF552" s="553"/>
      <c r="BG552" s="552" t="s">
        <v>21</v>
      </c>
      <c r="BH552" s="550"/>
      <c r="BI552" s="500"/>
    </row>
    <row r="553" spans="2:61" x14ac:dyDescent="0.3">
      <c r="B553" s="1"/>
      <c r="AT553" s="500"/>
      <c r="AU553" s="550"/>
      <c r="AV553" s="551" t="s">
        <v>143</v>
      </c>
      <c r="AW553" s="551"/>
      <c r="AX553" s="551"/>
      <c r="AY553" s="551"/>
      <c r="AZ553" s="551"/>
      <c r="BA553" s="554">
        <f>+BK275</f>
        <v>13351981</v>
      </c>
      <c r="BB553" s="551"/>
      <c r="BC553" s="551"/>
      <c r="BD553" s="551"/>
      <c r="BE553" s="555">
        <f>+N143</f>
        <v>1970617</v>
      </c>
      <c r="BF553" s="551"/>
      <c r="BG553" s="556">
        <f>+BE553/BA553</f>
        <v>0.14758985951223269</v>
      </c>
      <c r="BH553" s="550"/>
      <c r="BI553" s="500"/>
    </row>
    <row r="554" spans="2:61" x14ac:dyDescent="0.3">
      <c r="B554" s="1"/>
      <c r="AT554" s="500"/>
      <c r="AU554" s="550"/>
      <c r="AV554" s="551"/>
      <c r="AW554" s="551"/>
      <c r="AX554" s="551"/>
      <c r="AY554" s="551"/>
      <c r="AZ554" s="551"/>
      <c r="BA554" s="554"/>
      <c r="BB554" s="551"/>
      <c r="BC554" s="551"/>
      <c r="BD554" s="551"/>
      <c r="BE554" s="551"/>
      <c r="BF554" s="551"/>
      <c r="BG554" s="556"/>
      <c r="BH554" s="550"/>
      <c r="BI554" s="500"/>
    </row>
    <row r="555" spans="2:61" x14ac:dyDescent="0.3">
      <c r="B555" s="1"/>
      <c r="AT555" s="500"/>
      <c r="AU555" s="550"/>
      <c r="AV555" s="551" t="s">
        <v>159</v>
      </c>
      <c r="AW555" s="551"/>
      <c r="AX555" s="551"/>
      <c r="AY555" s="551"/>
      <c r="AZ555" s="551"/>
      <c r="BA555" s="554">
        <v>52440389</v>
      </c>
      <c r="BB555" s="551"/>
      <c r="BC555" s="556">
        <f>+(BA555-BA553)/BA553</f>
        <v>2.9275362210296736</v>
      </c>
      <c r="BD555" s="551"/>
      <c r="BE555" s="555">
        <f>+N273</f>
        <v>1462688</v>
      </c>
      <c r="BF555" s="551"/>
      <c r="BG555" s="556">
        <f>+BE555/BA555</f>
        <v>2.7892394162064665E-2</v>
      </c>
      <c r="BH555" s="550"/>
      <c r="BI555" s="500"/>
    </row>
    <row r="556" spans="2:61" x14ac:dyDescent="0.3">
      <c r="B556" s="1"/>
      <c r="AT556" s="500"/>
      <c r="AU556" s="550"/>
      <c r="AV556" s="551"/>
      <c r="AW556" s="551"/>
      <c r="AX556" s="551"/>
      <c r="AY556" s="551"/>
      <c r="AZ556" s="551"/>
      <c r="BA556" s="554"/>
      <c r="BB556" s="551"/>
      <c r="BC556" s="551"/>
      <c r="BD556" s="551"/>
      <c r="BE556" s="551"/>
      <c r="BF556" s="551"/>
      <c r="BG556" s="551"/>
      <c r="BH556" s="550"/>
      <c r="BI556" s="500"/>
    </row>
    <row r="557" spans="2:61" x14ac:dyDescent="0.3">
      <c r="B557" s="1"/>
      <c r="AT557" s="500"/>
      <c r="AU557" s="550"/>
      <c r="AV557" s="578" t="s">
        <v>105</v>
      </c>
      <c r="AW557" s="578"/>
      <c r="AX557" s="578"/>
      <c r="AY557" s="578"/>
      <c r="AZ557" s="551"/>
      <c r="BA557" s="555">
        <f>+BA555-BA553</f>
        <v>39088408</v>
      </c>
      <c r="BB557" s="551"/>
      <c r="BC557" s="551"/>
      <c r="BD557" s="551"/>
      <c r="BE557" s="555">
        <f>+BE555-BE553</f>
        <v>-507929</v>
      </c>
      <c r="BF557" s="551"/>
      <c r="BG557" s="558"/>
      <c r="BH557" s="550"/>
      <c r="BI557" s="500"/>
    </row>
    <row r="558" spans="2:61" x14ac:dyDescent="0.3">
      <c r="B558" s="1"/>
      <c r="AT558" s="500"/>
      <c r="AU558" s="550"/>
      <c r="AV558" s="550"/>
      <c r="AW558" s="550"/>
      <c r="AX558" s="550"/>
      <c r="AY558" s="550"/>
      <c r="AZ558" s="550"/>
      <c r="BA558" s="550"/>
      <c r="BB558" s="550"/>
      <c r="BC558" s="550"/>
      <c r="BD558" s="550"/>
      <c r="BE558" s="550"/>
      <c r="BF558" s="550"/>
      <c r="BG558" s="550"/>
      <c r="BH558" s="550"/>
      <c r="BI558" s="500"/>
    </row>
    <row r="559" spans="2:61" x14ac:dyDescent="0.3">
      <c r="B559" s="1"/>
      <c r="AT559" s="500"/>
      <c r="AU559" s="500"/>
      <c r="AV559" s="500"/>
      <c r="AW559" s="500"/>
      <c r="AX559" s="500"/>
      <c r="AY559" s="500"/>
      <c r="AZ559" s="500"/>
      <c r="BA559" s="500"/>
      <c r="BB559" s="500"/>
      <c r="BC559" s="500"/>
      <c r="BD559" s="500"/>
      <c r="BE559" s="557"/>
      <c r="BF559" s="500"/>
      <c r="BG559" s="507"/>
      <c r="BH559" s="500"/>
      <c r="BI559" s="500"/>
    </row>
    <row r="560" spans="2:61" x14ac:dyDescent="0.3">
      <c r="B560" s="1"/>
    </row>
    <row r="561" spans="2:68" x14ac:dyDescent="0.3">
      <c r="B561" s="1"/>
    </row>
    <row r="562" spans="2:68" x14ac:dyDescent="0.3">
      <c r="B562" s="1"/>
      <c r="H562" s="1">
        <v>4000000</v>
      </c>
      <c r="AR562" s="500"/>
      <c r="AS562" s="500"/>
      <c r="AT562" s="500"/>
      <c r="AU562" s="500"/>
      <c r="AV562" s="500"/>
      <c r="AW562" s="500"/>
      <c r="AX562" s="500"/>
      <c r="AY562" s="500"/>
      <c r="AZ562" s="500"/>
      <c r="BA562" s="500"/>
      <c r="BB562" s="500"/>
      <c r="BC562" s="500"/>
      <c r="BD562" s="500"/>
      <c r="BE562" s="500"/>
      <c r="BF562" s="500"/>
      <c r="BG562" s="500"/>
      <c r="BH562" s="500"/>
      <c r="BI562" s="500"/>
    </row>
    <row r="563" spans="2:68" ht="15.6" x14ac:dyDescent="0.3">
      <c r="B563" s="1"/>
      <c r="H563" s="1"/>
      <c r="AR563" s="500"/>
      <c r="AS563" s="584" t="s">
        <v>171</v>
      </c>
      <c r="AT563" s="584"/>
      <c r="AU563" s="584"/>
      <c r="AV563" s="584"/>
      <c r="AW563" s="584"/>
      <c r="AX563" s="584"/>
      <c r="AY563" s="584"/>
      <c r="AZ563" s="584"/>
      <c r="BA563" s="584"/>
      <c r="BB563" s="584"/>
      <c r="BC563" s="584"/>
      <c r="BD563" s="584"/>
      <c r="BE563" s="584"/>
      <c r="BF563" s="584"/>
      <c r="BG563" s="584"/>
      <c r="BH563" s="584"/>
      <c r="BI563" s="500"/>
    </row>
    <row r="564" spans="2:68" x14ac:dyDescent="0.3">
      <c r="H564" s="1">
        <f>+H562/7</f>
        <v>571428.57142857148</v>
      </c>
      <c r="AR564" s="500"/>
      <c r="AS564" s="533"/>
      <c r="AT564" s="561"/>
      <c r="AU564" s="561"/>
      <c r="AV564" s="561"/>
      <c r="AW564" s="561"/>
      <c r="AX564" s="561"/>
      <c r="AY564" s="561"/>
      <c r="AZ564" s="561"/>
      <c r="BA564" s="561"/>
      <c r="BB564" s="561"/>
      <c r="BC564" s="561"/>
      <c r="BD564" s="561"/>
      <c r="BE564" s="579" t="s">
        <v>167</v>
      </c>
      <c r="BF564" s="561"/>
      <c r="BG564" s="626" t="s">
        <v>168</v>
      </c>
      <c r="BH564" s="533"/>
      <c r="BI564" s="500"/>
    </row>
    <row r="565" spans="2:68" x14ac:dyDescent="0.3">
      <c r="AR565" s="500"/>
      <c r="AS565" s="533"/>
      <c r="AT565" s="587" t="s">
        <v>19</v>
      </c>
      <c r="AU565" s="587"/>
      <c r="AV565" s="587"/>
      <c r="AW565" s="587"/>
      <c r="AX565" s="587"/>
      <c r="AY565" s="587"/>
      <c r="AZ565" s="561"/>
      <c r="BA565" s="560" t="s">
        <v>20</v>
      </c>
      <c r="BB565" s="561"/>
      <c r="BC565" s="560" t="s">
        <v>166</v>
      </c>
      <c r="BD565" s="561"/>
      <c r="BE565" s="580"/>
      <c r="BF565" s="561"/>
      <c r="BG565" s="622"/>
      <c r="BH565" s="533"/>
      <c r="BI565" s="500"/>
    </row>
    <row r="566" spans="2:68" x14ac:dyDescent="0.3">
      <c r="H566" t="s">
        <v>169</v>
      </c>
      <c r="J566">
        <v>28</v>
      </c>
      <c r="N566" s="1">
        <f>+H564*J566</f>
        <v>16000000.000000002</v>
      </c>
      <c r="AR566" s="500"/>
      <c r="AS566" s="533"/>
      <c r="AT566" s="624" t="s">
        <v>162</v>
      </c>
      <c r="AU566" s="624"/>
      <c r="AV566" s="624"/>
      <c r="AW566" s="624"/>
      <c r="AX566" s="624"/>
      <c r="AY566" s="561"/>
      <c r="AZ566" s="561"/>
      <c r="BA566" s="562">
        <f>+H174</f>
        <v>6826001</v>
      </c>
      <c r="BB566" s="561"/>
      <c r="BC566" s="561">
        <v>10</v>
      </c>
      <c r="BD566" s="561"/>
      <c r="BE566" s="563">
        <f>+BA566*BC566</f>
        <v>68260010</v>
      </c>
      <c r="BF566" s="561"/>
      <c r="BG566" s="561"/>
      <c r="BH566" s="533"/>
      <c r="BI566" s="500"/>
      <c r="BP566" s="56">
        <f>+BE566-BA566</f>
        <v>61434009</v>
      </c>
    </row>
    <row r="567" spans="2:68" x14ac:dyDescent="0.3">
      <c r="D567" s="56">
        <f>+N566+N567</f>
        <v>33714285.714285716</v>
      </c>
      <c r="H567" t="s">
        <v>170</v>
      </c>
      <c r="J567">
        <v>31</v>
      </c>
      <c r="N567" s="1">
        <f>+J567*H$564</f>
        <v>17714285.714285716</v>
      </c>
      <c r="AR567" s="500"/>
      <c r="AS567" s="533"/>
      <c r="AT567" s="624" t="s">
        <v>172</v>
      </c>
      <c r="AU567" s="624"/>
      <c r="AV567" s="624"/>
      <c r="AW567" s="624"/>
      <c r="AX567" s="624"/>
      <c r="AY567" s="561"/>
      <c r="AZ567" s="561"/>
      <c r="BA567" s="562">
        <f>+BA579-BA566</f>
        <v>3109228</v>
      </c>
      <c r="BB567" s="561"/>
      <c r="BC567" s="561">
        <v>5</v>
      </c>
      <c r="BD567" s="561"/>
      <c r="BE567" s="563">
        <f>+BA567*BC567</f>
        <v>15546140</v>
      </c>
      <c r="BF567" s="561"/>
      <c r="BG567" s="561"/>
      <c r="BH567" s="533"/>
      <c r="BI567" s="500"/>
      <c r="BP567" s="56">
        <f>+BE567-BA567</f>
        <v>12436912</v>
      </c>
    </row>
    <row r="568" spans="2:68" x14ac:dyDescent="0.3">
      <c r="D568" s="56">
        <f>+D567+N568</f>
        <v>50857142.857142866</v>
      </c>
      <c r="H568" t="s">
        <v>138</v>
      </c>
      <c r="J568">
        <v>30</v>
      </c>
      <c r="N568" s="1">
        <f>+J568*H$564</f>
        <v>17142857.142857146</v>
      </c>
      <c r="AR568" s="500"/>
      <c r="AS568" s="533"/>
      <c r="AT568" s="624" t="s">
        <v>163</v>
      </c>
      <c r="AU568" s="624"/>
      <c r="AV568" s="624"/>
      <c r="AW568" s="624"/>
      <c r="AX568" s="624"/>
      <c r="AY568" s="624"/>
      <c r="AZ568" s="624"/>
      <c r="BA568" s="562">
        <f>+BA581-BA579</f>
        <v>16784558</v>
      </c>
      <c r="BB568" s="561"/>
      <c r="BC568" s="561">
        <v>1</v>
      </c>
      <c r="BD568" s="561"/>
      <c r="BE568" s="563">
        <f>+BC568*BA568</f>
        <v>16784558</v>
      </c>
      <c r="BF568" s="561"/>
      <c r="BG568" s="561"/>
      <c r="BH568" s="533"/>
      <c r="BI568" s="500"/>
      <c r="BP568" s="56">
        <f>+BE568-BA568</f>
        <v>0</v>
      </c>
    </row>
    <row r="569" spans="2:68" x14ac:dyDescent="0.3">
      <c r="D569" s="56">
        <f>+D568+N569</f>
        <v>68571428.571428582</v>
      </c>
      <c r="H569" t="s">
        <v>139</v>
      </c>
      <c r="J569">
        <v>31</v>
      </c>
      <c r="N569" s="1">
        <f>+J569*H$564</f>
        <v>17714285.714285716</v>
      </c>
      <c r="AR569" s="500"/>
      <c r="AS569" s="533"/>
      <c r="AT569" s="569" t="s">
        <v>184</v>
      </c>
      <c r="AU569" s="561"/>
      <c r="AV569" s="561"/>
      <c r="AW569" s="561"/>
      <c r="AX569" s="561"/>
      <c r="AY569" s="561"/>
      <c r="AZ569" s="561"/>
      <c r="BA569" s="562">
        <f>SUM(D328:D386)</f>
        <v>4197929</v>
      </c>
      <c r="BB569" s="561"/>
      <c r="BC569" s="561">
        <v>1</v>
      </c>
      <c r="BD569" s="561"/>
      <c r="BE569" s="563">
        <f>+BC569*BA569</f>
        <v>4197929</v>
      </c>
      <c r="BF569" s="561"/>
      <c r="BG569" s="561"/>
      <c r="BH569" s="533"/>
      <c r="BI569" s="500"/>
      <c r="BP569" s="56">
        <f>+BE569-BA569</f>
        <v>0</v>
      </c>
    </row>
    <row r="570" spans="2:68" x14ac:dyDescent="0.3">
      <c r="D570" s="56"/>
      <c r="N570" s="1"/>
      <c r="AR570" s="500"/>
      <c r="AS570" s="533"/>
      <c r="AT570" s="569" t="s">
        <v>189</v>
      </c>
      <c r="AU570" s="561"/>
      <c r="AV570" s="561"/>
      <c r="AW570" s="561"/>
      <c r="AX570" s="561"/>
      <c r="AY570" s="561"/>
      <c r="AZ570" s="561"/>
      <c r="BA570" s="562">
        <f>SUM(D387:D467)</f>
        <v>2983296</v>
      </c>
      <c r="BB570" s="561"/>
      <c r="BC570" s="561">
        <v>1</v>
      </c>
      <c r="BD570" s="561"/>
      <c r="BE570" s="563">
        <f>+BC570*BA570</f>
        <v>2983296</v>
      </c>
      <c r="BF570" s="561"/>
      <c r="BG570" s="561"/>
      <c r="BH570" s="533"/>
      <c r="BI570" s="500"/>
      <c r="BP570" s="56"/>
    </row>
    <row r="571" spans="2:68" x14ac:dyDescent="0.3">
      <c r="AR571" s="500"/>
      <c r="AS571" s="533"/>
      <c r="AT571" s="625" t="s">
        <v>165</v>
      </c>
      <c r="AU571" s="625"/>
      <c r="AV571" s="625"/>
      <c r="AW571" s="625"/>
      <c r="AX571" s="625"/>
      <c r="AY571" s="625"/>
      <c r="AZ571" s="625"/>
      <c r="BA571" s="561"/>
      <c r="BB571" s="561"/>
      <c r="BC571" s="561"/>
      <c r="BD571" s="561"/>
      <c r="BE571" s="563"/>
      <c r="BF571" s="561"/>
      <c r="BG571" s="561"/>
      <c r="BH571" s="533"/>
      <c r="BI571" s="500"/>
      <c r="BP571" s="56">
        <f>+BA569-BA570</f>
        <v>1214633</v>
      </c>
    </row>
    <row r="572" spans="2:68" ht="15" thickBot="1" x14ac:dyDescent="0.35">
      <c r="D572" s="56">
        <f>+BE572+D569</f>
        <v>176343361.5714286</v>
      </c>
      <c r="H572" s="59">
        <f>+D572/320000000</f>
        <v>0.55107300491071431</v>
      </c>
      <c r="AR572" s="500"/>
      <c r="AS572" s="533"/>
      <c r="AT572" s="561"/>
      <c r="AU572" s="561"/>
      <c r="AV572" s="561"/>
      <c r="AW572" s="561"/>
      <c r="AX572" s="561"/>
      <c r="AY572" s="561"/>
      <c r="AZ572" s="561"/>
      <c r="BA572" s="564">
        <f>SUM(BA566:BA570)</f>
        <v>33901012</v>
      </c>
      <c r="BB572" s="561"/>
      <c r="BC572" s="561"/>
      <c r="BD572" s="561"/>
      <c r="BE572" s="564">
        <f>SUM(BE566:BE571)</f>
        <v>107771933</v>
      </c>
      <c r="BF572" s="561"/>
      <c r="BG572" s="565">
        <f>+BE572/320000000</f>
        <v>0.33678729062500001</v>
      </c>
      <c r="BH572" s="533"/>
      <c r="BI572" s="500"/>
      <c r="BP572" s="59">
        <f>+BP571/BA569</f>
        <v>0.28934100600558038</v>
      </c>
    </row>
    <row r="573" spans="2:68" ht="15" thickTop="1" x14ac:dyDescent="0.3">
      <c r="D573" s="56"/>
      <c r="H573" s="59"/>
      <c r="AR573" s="500"/>
      <c r="AS573" s="533"/>
      <c r="AT573" s="575" t="s">
        <v>186</v>
      </c>
      <c r="AU573" s="561"/>
      <c r="AV573" s="561"/>
      <c r="AW573" s="561"/>
      <c r="AX573" s="561"/>
      <c r="AY573" s="561"/>
      <c r="AZ573" s="561"/>
      <c r="BA573" s="484">
        <f>+BY592</f>
        <v>0.45081325301204817</v>
      </c>
      <c r="BB573" s="561"/>
      <c r="BC573" s="561"/>
      <c r="BD573" s="561"/>
      <c r="BE573" s="574"/>
      <c r="BF573" s="561"/>
      <c r="BG573" s="484"/>
      <c r="BH573" s="533"/>
      <c r="BI573" s="500"/>
      <c r="BP573" s="59"/>
    </row>
    <row r="574" spans="2:68" x14ac:dyDescent="0.3">
      <c r="D574" s="56"/>
      <c r="H574" s="59"/>
      <c r="AR574" s="500"/>
      <c r="AS574" s="533"/>
      <c r="AT574" s="575" t="s">
        <v>188</v>
      </c>
      <c r="AU574" s="561"/>
      <c r="AV574" s="561"/>
      <c r="AW574" s="561"/>
      <c r="AX574" s="561"/>
      <c r="AY574" s="561"/>
      <c r="AZ574" s="561"/>
      <c r="BA574" s="576">
        <f>+BA572*BA573</f>
        <v>15283025.500120481</v>
      </c>
      <c r="BB574" s="561"/>
      <c r="BC574" s="561"/>
      <c r="BD574" s="561"/>
      <c r="BE574" s="574"/>
      <c r="BF574" s="561"/>
      <c r="BG574" s="484"/>
      <c r="BH574" s="533"/>
      <c r="BI574" s="500"/>
      <c r="BP574" s="59"/>
    </row>
    <row r="575" spans="2:68" ht="15" thickBot="1" x14ac:dyDescent="0.35">
      <c r="D575" s="56"/>
      <c r="H575" s="59"/>
      <c r="AR575" s="500"/>
      <c r="AS575" s="533"/>
      <c r="AT575" s="575" t="s">
        <v>187</v>
      </c>
      <c r="AU575" s="561"/>
      <c r="AV575" s="561"/>
      <c r="AW575" s="561"/>
      <c r="AX575" s="561"/>
      <c r="AY575" s="561"/>
      <c r="AZ575" s="561"/>
      <c r="BA575" s="564">
        <f>+BA572-BA574</f>
        <v>18617986.499879517</v>
      </c>
      <c r="BB575" s="561"/>
      <c r="BC575" s="561"/>
      <c r="BD575" s="561"/>
      <c r="BE575" s="574"/>
      <c r="BF575" s="561"/>
      <c r="BG575" s="484"/>
      <c r="BH575" s="533"/>
      <c r="BI575" s="500"/>
      <c r="BP575" s="59"/>
    </row>
    <row r="576" spans="2:68" ht="15" thickTop="1" x14ac:dyDescent="0.3">
      <c r="AR576" s="500"/>
      <c r="AS576" s="533"/>
      <c r="AT576" s="561"/>
      <c r="AU576" s="561"/>
      <c r="AV576" s="561"/>
      <c r="AW576" s="561"/>
      <c r="AX576" s="561"/>
      <c r="AY576" s="561"/>
      <c r="AZ576" s="561"/>
      <c r="BA576" s="561"/>
      <c r="BB576" s="561"/>
      <c r="BC576" s="561"/>
      <c r="BD576" s="561"/>
      <c r="BE576" s="561"/>
      <c r="BF576" s="561"/>
      <c r="BG576" s="561"/>
      <c r="BH576" s="533"/>
      <c r="BI576" s="500"/>
    </row>
    <row r="577" spans="44:90" x14ac:dyDescent="0.3">
      <c r="AR577" s="500"/>
      <c r="AS577" s="500"/>
      <c r="AT577" s="500"/>
      <c r="AU577" s="500"/>
      <c r="AV577" s="500"/>
      <c r="AW577" s="500"/>
      <c r="AX577" s="500"/>
      <c r="AY577" s="500"/>
      <c r="AZ577" s="500"/>
      <c r="BA577" s="500"/>
      <c r="BB577" s="500"/>
      <c r="BC577" s="500"/>
      <c r="BD577" s="500"/>
      <c r="BE577" s="500"/>
      <c r="BF577" s="500"/>
      <c r="BG577" s="500"/>
      <c r="BH577" s="500"/>
      <c r="BI577" s="500"/>
    </row>
    <row r="579" spans="44:90" x14ac:dyDescent="0.3">
      <c r="AV579" t="s">
        <v>153</v>
      </c>
      <c r="BA579" s="56">
        <f>+H235</f>
        <v>9935229</v>
      </c>
    </row>
    <row r="581" spans="44:90" x14ac:dyDescent="0.3">
      <c r="AV581" t="s">
        <v>164</v>
      </c>
      <c r="BA581" s="56">
        <f>+H327</f>
        <v>26719787</v>
      </c>
    </row>
    <row r="582" spans="44:90" x14ac:dyDescent="0.3">
      <c r="BA582" s="56"/>
    </row>
    <row r="583" spans="44:90" x14ac:dyDescent="0.3">
      <c r="AR583" s="500"/>
      <c r="AS583" s="500"/>
      <c r="AT583" s="500"/>
      <c r="AU583" s="500"/>
      <c r="AV583" s="500"/>
      <c r="AW583" s="500"/>
      <c r="AX583" s="500"/>
      <c r="AY583" s="500"/>
      <c r="AZ583" s="500"/>
      <c r="BA583" s="557"/>
      <c r="BB583" s="500"/>
      <c r="BC583" s="500"/>
      <c r="BD583" s="500"/>
      <c r="BE583" s="500"/>
      <c r="BF583" s="500"/>
      <c r="BG583" s="500"/>
      <c r="BH583" s="500"/>
      <c r="BI583" s="500"/>
      <c r="BJ583" s="500"/>
      <c r="BK583" s="500"/>
      <c r="BL583" s="500"/>
      <c r="BM583" s="500"/>
      <c r="BN583" s="500"/>
      <c r="BO583" s="500"/>
      <c r="BP583" s="500"/>
      <c r="BQ583" s="500"/>
      <c r="BR583" s="500"/>
      <c r="BS583" s="500"/>
      <c r="BT583" s="500"/>
      <c r="BU583" s="500"/>
      <c r="BV583" s="500"/>
      <c r="BW583" s="500"/>
    </row>
    <row r="584" spans="44:90" ht="14.4" customHeight="1" x14ac:dyDescent="0.3">
      <c r="AR584" s="500"/>
      <c r="AS584" s="533"/>
      <c r="AT584" s="587" t="s">
        <v>177</v>
      </c>
      <c r="AU584" s="587"/>
      <c r="AV584" s="587"/>
      <c r="AW584" s="587"/>
      <c r="AX584" s="587"/>
      <c r="AY584" s="587"/>
      <c r="AZ584" s="587"/>
      <c r="BA584" s="587"/>
      <c r="BB584" s="587"/>
      <c r="BC584" s="587"/>
      <c r="BD584" s="587"/>
      <c r="BE584" s="587"/>
      <c r="BF584" s="587"/>
      <c r="BG584" s="587"/>
      <c r="BH584" s="587"/>
      <c r="BI584" s="587"/>
      <c r="BJ584" s="587"/>
      <c r="BK584" s="587"/>
      <c r="BL584" s="587"/>
      <c r="BM584" s="587"/>
      <c r="BN584" s="587"/>
      <c r="BO584" s="587"/>
      <c r="BP584" s="587"/>
      <c r="BQ584" s="587"/>
      <c r="BR584" s="587"/>
      <c r="BS584" s="587"/>
      <c r="BT584" s="587"/>
      <c r="BU584" s="587"/>
      <c r="BV584" s="587"/>
      <c r="BW584" s="500"/>
    </row>
    <row r="585" spans="44:90" ht="14.4" customHeight="1" x14ac:dyDescent="0.3">
      <c r="AR585" s="500"/>
      <c r="AS585" s="533"/>
      <c r="AT585" s="533"/>
      <c r="AU585" s="533"/>
      <c r="AV585" s="533"/>
      <c r="AW585" s="533"/>
      <c r="AX585" s="533"/>
      <c r="AY585" s="533"/>
      <c r="AZ585" s="533"/>
      <c r="BA585" s="629" t="s">
        <v>173</v>
      </c>
      <c r="BB585" s="629"/>
      <c r="BC585" s="629"/>
      <c r="BD585" s="629"/>
      <c r="BE585" s="629"/>
      <c r="BF585" s="561"/>
      <c r="BG585" s="587" t="s">
        <v>181</v>
      </c>
      <c r="BH585" s="587"/>
      <c r="BI585" s="587"/>
      <c r="BJ585" s="587"/>
      <c r="BK585" s="587"/>
      <c r="BL585" s="587"/>
      <c r="BM585" s="587"/>
      <c r="BN585" s="587"/>
      <c r="BO585" s="587"/>
      <c r="BP585" s="587"/>
      <c r="BQ585" s="533"/>
      <c r="BR585" s="621" t="s">
        <v>177</v>
      </c>
      <c r="BS585" s="621"/>
      <c r="BT585" s="621"/>
      <c r="BU585" s="621"/>
      <c r="BV585" s="621"/>
      <c r="BW585" s="500"/>
    </row>
    <row r="586" spans="44:90" x14ac:dyDescent="0.3">
      <c r="AR586" s="500"/>
      <c r="AS586" s="533"/>
      <c r="AT586" s="533"/>
      <c r="AU586" s="533"/>
      <c r="AV586" s="533"/>
      <c r="AW586" s="533"/>
      <c r="AX586" s="533"/>
      <c r="AY586" s="533"/>
      <c r="AZ586" s="533"/>
      <c r="BA586" s="570" t="s">
        <v>178</v>
      </c>
      <c r="BB586" s="571"/>
      <c r="BC586" s="572" t="s">
        <v>183</v>
      </c>
      <c r="BD586" s="571"/>
      <c r="BE586" s="572" t="s">
        <v>179</v>
      </c>
      <c r="BF586" s="561"/>
      <c r="BG586" s="570"/>
      <c r="BH586" s="571"/>
      <c r="BI586" s="630"/>
      <c r="BJ586" s="630"/>
      <c r="BK586" s="630"/>
      <c r="BL586" s="630"/>
      <c r="BM586" s="630"/>
      <c r="BN586" s="630"/>
      <c r="BO586" s="473"/>
      <c r="BP586" s="572"/>
      <c r="BQ586" s="533"/>
      <c r="BR586" s="622"/>
      <c r="BS586" s="622"/>
      <c r="BT586" s="622"/>
      <c r="BU586" s="622"/>
      <c r="BV586" s="622"/>
      <c r="BW586" s="500"/>
    </row>
    <row r="587" spans="44:90" x14ac:dyDescent="0.3">
      <c r="AR587" s="500"/>
      <c r="AS587" s="533"/>
      <c r="AT587" s="533"/>
      <c r="AU587" s="533"/>
      <c r="AV587" s="533"/>
      <c r="AW587" s="533"/>
      <c r="AX587" s="533"/>
      <c r="AY587" s="533"/>
      <c r="AZ587" s="533"/>
      <c r="BA587" s="568" t="s">
        <v>174</v>
      </c>
      <c r="BB587" s="566"/>
      <c r="BC587" s="568" t="s">
        <v>176</v>
      </c>
      <c r="BD587" s="566"/>
      <c r="BE587" s="568" t="s">
        <v>175</v>
      </c>
      <c r="BF587" s="561"/>
      <c r="BG587" s="567" t="s">
        <v>181</v>
      </c>
      <c r="BH587" s="561"/>
      <c r="BI587" s="610" t="s">
        <v>185</v>
      </c>
      <c r="BJ587" s="610"/>
      <c r="BK587" s="610"/>
      <c r="BL587" s="610"/>
      <c r="BM587" s="610"/>
      <c r="BN587" s="610"/>
      <c r="BO587" s="561"/>
      <c r="BP587" s="568" t="s">
        <v>182</v>
      </c>
      <c r="BQ587" s="533"/>
      <c r="BR587" s="623" t="s">
        <v>180</v>
      </c>
      <c r="BS587" s="623"/>
      <c r="BT587" s="623"/>
      <c r="BU587" s="623"/>
      <c r="BV587" s="623"/>
      <c r="BW587" s="500"/>
    </row>
    <row r="588" spans="44:90" x14ac:dyDescent="0.3">
      <c r="AR588" s="500"/>
      <c r="AS588" s="533"/>
      <c r="AT588" s="624" t="s">
        <v>162</v>
      </c>
      <c r="AU588" s="624"/>
      <c r="AV588" s="624"/>
      <c r="AW588" s="624"/>
      <c r="AX588" s="624"/>
      <c r="AY588" s="561"/>
      <c r="AZ588" s="561"/>
      <c r="BA588" s="562">
        <f>+BA566</f>
        <v>6826001</v>
      </c>
      <c r="BB588" s="561"/>
      <c r="BC588" s="562">
        <f>+BE588-BA588</f>
        <v>61434009</v>
      </c>
      <c r="BD588" s="561"/>
      <c r="BE588" s="562">
        <f>+BE566</f>
        <v>68260010</v>
      </c>
      <c r="BF588" s="533"/>
      <c r="BG588" s="563">
        <v>0</v>
      </c>
      <c r="BH588" s="563"/>
      <c r="BI588" s="563"/>
      <c r="BJ588" s="563"/>
      <c r="BK588" s="563"/>
      <c r="BL588" s="563"/>
      <c r="BM588" s="563"/>
      <c r="BN588" s="563">
        <f>+BG588</f>
        <v>0</v>
      </c>
      <c r="BO588" s="563"/>
      <c r="BP588" s="563">
        <f>+BN588*0.5</f>
        <v>0</v>
      </c>
      <c r="BQ588" s="561"/>
      <c r="BR588" s="628">
        <f>+BE588+BP588</f>
        <v>68260010</v>
      </c>
      <c r="BS588" s="625"/>
      <c r="BT588" s="625"/>
      <c r="BU588" s="625"/>
      <c r="BV588" s="625"/>
      <c r="BW588" s="500"/>
    </row>
    <row r="589" spans="44:90" x14ac:dyDescent="0.3">
      <c r="AR589" s="500"/>
      <c r="AS589" s="533"/>
      <c r="AT589" s="624" t="s">
        <v>172</v>
      </c>
      <c r="AU589" s="624"/>
      <c r="AV589" s="624"/>
      <c r="AW589" s="624"/>
      <c r="AX589" s="624"/>
      <c r="AY589" s="561"/>
      <c r="AZ589" s="561"/>
      <c r="BA589" s="562">
        <f>+BA588+BA567</f>
        <v>9935229</v>
      </c>
      <c r="BB589" s="561"/>
      <c r="BC589" s="562">
        <f>+BE589-BA589</f>
        <v>73870921</v>
      </c>
      <c r="BD589" s="561"/>
      <c r="BE589" s="562">
        <f>+BE588+BE567</f>
        <v>83806150</v>
      </c>
      <c r="BF589" s="533"/>
      <c r="BG589" s="563">
        <v>0</v>
      </c>
      <c r="BH589" s="563"/>
      <c r="BI589" s="563"/>
      <c r="BJ589" s="563"/>
      <c r="BK589" s="563"/>
      <c r="BL589" s="563"/>
      <c r="BM589" s="563"/>
      <c r="BN589" s="563">
        <f>+BN588+BG589</f>
        <v>0</v>
      </c>
      <c r="BO589" s="563"/>
      <c r="BP589" s="563">
        <f>+BN589*0.5</f>
        <v>0</v>
      </c>
      <c r="BQ589" s="561"/>
      <c r="BR589" s="628">
        <f>+BE589+BP589</f>
        <v>83806150</v>
      </c>
      <c r="BS589" s="625"/>
      <c r="BT589" s="625"/>
      <c r="BU589" s="625"/>
      <c r="BV589" s="625"/>
      <c r="BW589" s="500"/>
    </row>
    <row r="590" spans="44:90" x14ac:dyDescent="0.3">
      <c r="AR590" s="500"/>
      <c r="AS590" s="533"/>
      <c r="AT590" s="624" t="s">
        <v>163</v>
      </c>
      <c r="AU590" s="624"/>
      <c r="AV590" s="624"/>
      <c r="AW590" s="624"/>
      <c r="AX590" s="624"/>
      <c r="AY590" s="624"/>
      <c r="AZ590" s="624"/>
      <c r="BA590" s="562">
        <f>+BA589+BA568</f>
        <v>26719787</v>
      </c>
      <c r="BB590" s="561"/>
      <c r="BC590" s="562">
        <f>+BE590-BA590</f>
        <v>73870921</v>
      </c>
      <c r="BD590" s="561"/>
      <c r="BE590" s="562">
        <f>+BE589+BE568</f>
        <v>100590708</v>
      </c>
      <c r="BF590" s="533"/>
      <c r="BG590" s="563">
        <f>13400000+5660000</f>
        <v>19060000</v>
      </c>
      <c r="BH590" s="563"/>
      <c r="BI590" s="627"/>
      <c r="BJ590" s="627"/>
      <c r="BK590" s="627"/>
      <c r="BL590" s="627"/>
      <c r="BM590" s="627"/>
      <c r="BN590" s="627"/>
      <c r="BO590" s="563"/>
      <c r="BP590" s="563">
        <f>+BG590</f>
        <v>19060000</v>
      </c>
      <c r="BQ590" s="561"/>
      <c r="BR590" s="628">
        <f>+BE590+BP590</f>
        <v>119650708</v>
      </c>
      <c r="BS590" s="625"/>
      <c r="BT590" s="625"/>
      <c r="BU590" s="625"/>
      <c r="BV590" s="625"/>
      <c r="BW590" s="500"/>
    </row>
    <row r="591" spans="44:90" x14ac:dyDescent="0.3">
      <c r="AR591" s="500"/>
      <c r="AS591" s="533"/>
      <c r="AT591" s="569" t="s">
        <v>184</v>
      </c>
      <c r="AU591" s="561"/>
      <c r="AV591" s="561"/>
      <c r="AW591" s="561"/>
      <c r="AX591" s="561"/>
      <c r="AY591" s="561"/>
      <c r="AZ591" s="561"/>
      <c r="BA591" s="562">
        <f>+BA590+BA569</f>
        <v>30917716</v>
      </c>
      <c r="BB591" s="561"/>
      <c r="BC591" s="562">
        <f>+BE591-BA591</f>
        <v>73870921</v>
      </c>
      <c r="BD591" s="561"/>
      <c r="BE591" s="562">
        <f>+BE590+BE569</f>
        <v>104788637</v>
      </c>
      <c r="BF591" s="533"/>
      <c r="BG591" s="563">
        <f>53420000-BG590</f>
        <v>34360000</v>
      </c>
      <c r="BH591" s="563"/>
      <c r="BI591" s="627"/>
      <c r="BJ591" s="627"/>
      <c r="BK591" s="627"/>
      <c r="BL591" s="627"/>
      <c r="BM591" s="627"/>
      <c r="BN591" s="627"/>
      <c r="BO591" s="563"/>
      <c r="BP591" s="563">
        <f>+BP590+BG591</f>
        <v>53420000</v>
      </c>
      <c r="BQ591" s="561"/>
      <c r="BR591" s="628">
        <f>+BE591+BP591</f>
        <v>158208637</v>
      </c>
      <c r="BS591" s="625"/>
      <c r="BT591" s="625"/>
      <c r="BU591" s="625"/>
      <c r="BV591" s="625"/>
      <c r="BW591" s="500"/>
    </row>
    <row r="592" spans="44:90" x14ac:dyDescent="0.3">
      <c r="AR592" s="500"/>
      <c r="AS592" s="533"/>
      <c r="AT592" s="569" t="s">
        <v>189</v>
      </c>
      <c r="AU592" s="561"/>
      <c r="AV592" s="561"/>
      <c r="AW592" s="561"/>
      <c r="AX592" s="561"/>
      <c r="AY592" s="561"/>
      <c r="AZ592" s="561"/>
      <c r="BA592" s="562">
        <f>+BA575</f>
        <v>18617986.499879517</v>
      </c>
      <c r="BB592" s="561"/>
      <c r="BC592" s="562">
        <f>+BE592-BA592</f>
        <v>73870921</v>
      </c>
      <c r="BD592" s="561"/>
      <c r="BE592" s="562">
        <f>+BE591+BE570-BA574</f>
        <v>92488907.499879524</v>
      </c>
      <c r="BF592" s="533"/>
      <c r="BG592" s="563">
        <f>149670000-BP591</f>
        <v>96250000</v>
      </c>
      <c r="BH592" s="563"/>
      <c r="BI592" s="627"/>
      <c r="BJ592" s="627"/>
      <c r="BK592" s="627"/>
      <c r="BL592" s="627"/>
      <c r="BM592" s="627"/>
      <c r="BN592" s="627"/>
      <c r="BO592" s="563"/>
      <c r="BP592" s="563">
        <f>+BP591+BG592</f>
        <v>149670000</v>
      </c>
      <c r="BQ592" s="561"/>
      <c r="BR592" s="628">
        <f>+BE592+BP592</f>
        <v>242158907.49987954</v>
      </c>
      <c r="BS592" s="625"/>
      <c r="BT592" s="625"/>
      <c r="BU592" s="625"/>
      <c r="BV592" s="625"/>
      <c r="BW592" s="500"/>
      <c r="BY592" s="59">
        <f>+BP592/CL592</f>
        <v>0.45081325301204817</v>
      </c>
      <c r="CL592" s="1">
        <v>332000000</v>
      </c>
    </row>
    <row r="593" spans="42:90" x14ac:dyDescent="0.3">
      <c r="AR593" s="500"/>
      <c r="AS593" s="500"/>
      <c r="AT593" s="500"/>
      <c r="AU593" s="500"/>
      <c r="AV593" s="500"/>
      <c r="AW593" s="500"/>
      <c r="AX593" s="500"/>
      <c r="AY593" s="500"/>
      <c r="AZ593" s="500"/>
      <c r="BA593" s="500"/>
      <c r="BB593" s="500"/>
      <c r="BC593" s="500"/>
      <c r="BD593" s="500"/>
      <c r="BE593" s="500"/>
      <c r="BF593" s="500"/>
      <c r="BG593" s="500"/>
      <c r="BH593" s="500"/>
      <c r="BI593" s="500"/>
      <c r="BJ593" s="500"/>
      <c r="BK593" s="500"/>
      <c r="BL593" s="500"/>
      <c r="BM593" s="500"/>
      <c r="BN593" s="500"/>
      <c r="BO593" s="500"/>
      <c r="BP593" s="500"/>
      <c r="BQ593" s="500"/>
      <c r="BR593" s="500"/>
      <c r="BS593" s="500"/>
      <c r="BT593" s="500"/>
      <c r="BU593" s="500"/>
      <c r="BV593" s="500"/>
      <c r="BW593" s="500"/>
      <c r="CL593" s="59">
        <f>+BR592/CL592</f>
        <v>0.72939429969843239</v>
      </c>
    </row>
    <row r="595" spans="42:90" x14ac:dyDescent="0.3">
      <c r="BA595" s="56">
        <f>+BR592+BA574</f>
        <v>257441933.00000003</v>
      </c>
      <c r="BC595" s="59">
        <f>+BA595/CL592</f>
        <v>0.77542750903614466</v>
      </c>
      <c r="BE595" s="56"/>
      <c r="CL595" s="56">
        <f>+CL592-BR592</f>
        <v>89841092.500120461</v>
      </c>
    </row>
    <row r="598" spans="42:90" x14ac:dyDescent="0.3">
      <c r="CL598" s="59">
        <f>+BP592/CL592</f>
        <v>0.45081325301204817</v>
      </c>
    </row>
    <row r="600" spans="42:90" x14ac:dyDescent="0.3">
      <c r="BE600" s="500"/>
      <c r="BF600" s="500"/>
      <c r="BG600" s="500"/>
      <c r="BH600" s="500"/>
      <c r="BI600" s="500"/>
      <c r="BJ600" s="500"/>
      <c r="BK600" s="500"/>
      <c r="BL600" s="500"/>
      <c r="BM600" s="500"/>
      <c r="BN600" s="500"/>
      <c r="BO600" s="500"/>
      <c r="BP600" s="500"/>
      <c r="BQ600" s="500"/>
      <c r="BR600" s="500"/>
      <c r="BS600" s="500"/>
      <c r="BT600" s="500"/>
      <c r="BU600" s="500"/>
      <c r="BV600" s="500"/>
      <c r="BW600" s="500"/>
      <c r="BX600" s="500"/>
      <c r="BY600" s="500"/>
    </row>
    <row r="601" spans="42:90" x14ac:dyDescent="0.3">
      <c r="BE601" s="500"/>
      <c r="BF601" s="500"/>
      <c r="BG601" s="500"/>
      <c r="BH601" s="500"/>
      <c r="BI601" s="500"/>
      <c r="BJ601" s="500"/>
      <c r="BK601" s="500"/>
      <c r="BL601" s="500"/>
      <c r="BM601" s="500"/>
      <c r="BN601" s="500"/>
      <c r="BO601" s="500"/>
      <c r="BP601" s="500"/>
      <c r="BQ601" s="500"/>
      <c r="BR601" s="500"/>
      <c r="BS601" s="500"/>
      <c r="BT601" s="500"/>
      <c r="BU601" s="500"/>
      <c r="BV601" s="500"/>
      <c r="BW601" s="500"/>
      <c r="BX601" s="500"/>
      <c r="BY601" s="500"/>
    </row>
    <row r="602" spans="42:90" x14ac:dyDescent="0.3">
      <c r="AP602" s="1">
        <v>1500000</v>
      </c>
      <c r="BE602" s="500"/>
      <c r="BF602" s="500"/>
      <c r="BG602" s="500"/>
      <c r="BH602" s="500"/>
      <c r="BI602" s="500"/>
      <c r="BJ602" s="500"/>
      <c r="BK602" s="500"/>
      <c r="BL602" s="500"/>
      <c r="BM602" s="500"/>
      <c r="BN602" s="500"/>
      <c r="BO602" s="500"/>
      <c r="BP602" s="500"/>
      <c r="BQ602" s="500"/>
      <c r="BR602" s="500"/>
      <c r="BS602" s="500"/>
      <c r="BT602" s="500"/>
      <c r="BU602" s="500"/>
      <c r="BV602" s="500"/>
      <c r="BW602" s="500"/>
      <c r="BX602" s="500"/>
      <c r="BY602" s="500"/>
    </row>
    <row r="603" spans="42:90" x14ac:dyDescent="0.3">
      <c r="AP603">
        <v>7</v>
      </c>
      <c r="BE603" s="500"/>
      <c r="BY603" s="500"/>
      <c r="CL603">
        <v>177090000</v>
      </c>
    </row>
    <row r="604" spans="42:90" x14ac:dyDescent="0.3">
      <c r="AP604" s="1">
        <f>+AP602*AP603</f>
        <v>10500000</v>
      </c>
      <c r="BE604" s="500"/>
      <c r="BY604" s="500"/>
      <c r="CL604" s="231">
        <f>+CL603/CL592</f>
        <v>0.53340361445783135</v>
      </c>
    </row>
    <row r="605" spans="42:90" x14ac:dyDescent="0.3">
      <c r="BE605" s="500"/>
      <c r="BY605" s="500"/>
    </row>
    <row r="606" spans="42:90" x14ac:dyDescent="0.3">
      <c r="BE606" s="500"/>
      <c r="BY606" s="500"/>
    </row>
    <row r="607" spans="42:90" x14ac:dyDescent="0.3">
      <c r="BE607" s="500"/>
      <c r="BY607" s="500"/>
      <c r="CL607" s="56">
        <f>+BR592+27420000</f>
        <v>269578907.49987954</v>
      </c>
    </row>
    <row r="608" spans="42:90" x14ac:dyDescent="0.3">
      <c r="BE608" s="500"/>
      <c r="BY608" s="500"/>
    </row>
    <row r="609" spans="57:90" x14ac:dyDescent="0.3">
      <c r="BE609" s="500"/>
      <c r="BY609" s="500"/>
      <c r="CL609" s="59">
        <f>+CL607/CL592</f>
        <v>0.81198466114421552</v>
      </c>
    </row>
    <row r="610" spans="57:90" x14ac:dyDescent="0.3">
      <c r="BE610" s="500"/>
      <c r="BY610" s="500"/>
    </row>
    <row r="611" spans="57:90" x14ac:dyDescent="0.3">
      <c r="BE611" s="500"/>
      <c r="BY611" s="500"/>
    </row>
    <row r="612" spans="57:90" x14ac:dyDescent="0.3">
      <c r="BE612" s="500"/>
      <c r="BY612" s="500"/>
    </row>
    <row r="613" spans="57:90" x14ac:dyDescent="0.3">
      <c r="BE613" s="500"/>
      <c r="BY613" s="500"/>
    </row>
    <row r="614" spans="57:90" x14ac:dyDescent="0.3">
      <c r="BE614" s="500"/>
      <c r="BY614" s="500"/>
    </row>
    <row r="615" spans="57:90" x14ac:dyDescent="0.3">
      <c r="BE615" s="500"/>
      <c r="BY615" s="500"/>
    </row>
    <row r="616" spans="57:90" x14ac:dyDescent="0.3">
      <c r="BE616" s="500"/>
      <c r="BF616" s="500"/>
      <c r="BG616" s="500"/>
      <c r="BH616" s="500"/>
      <c r="BI616" s="500"/>
      <c r="BJ616" s="500"/>
      <c r="BK616" s="500"/>
      <c r="BL616" s="500"/>
      <c r="BM616" s="500"/>
      <c r="BN616" s="500"/>
      <c r="BO616" s="500"/>
      <c r="BP616" s="500"/>
      <c r="BQ616" s="500"/>
      <c r="BR616" s="500"/>
      <c r="BS616" s="500"/>
      <c r="BT616" s="500"/>
      <c r="BU616" s="500"/>
      <c r="BV616" s="500"/>
      <c r="BW616" s="500"/>
      <c r="BX616" s="500"/>
      <c r="BY616" s="500"/>
    </row>
    <row r="617" spans="57:90" x14ac:dyDescent="0.3">
      <c r="BE617" s="500"/>
      <c r="BF617" s="500"/>
      <c r="BG617" s="500"/>
      <c r="BH617" s="500"/>
      <c r="BI617" s="500"/>
      <c r="BJ617" s="500"/>
      <c r="BK617" s="500"/>
      <c r="BL617" s="500"/>
      <c r="BM617" s="500"/>
      <c r="BN617" s="500"/>
      <c r="BO617" s="500"/>
      <c r="BP617" s="500"/>
      <c r="BQ617" s="500"/>
      <c r="BR617" s="500"/>
      <c r="BS617" s="500"/>
      <c r="BT617" s="500"/>
      <c r="BU617" s="500"/>
      <c r="BV617" s="500"/>
      <c r="BW617" s="500"/>
      <c r="BX617" s="500"/>
      <c r="BY617" s="500"/>
    </row>
    <row r="618" spans="57:90" x14ac:dyDescent="0.3">
      <c r="BE618" s="500"/>
      <c r="BF618" s="500"/>
      <c r="BG618" s="500"/>
      <c r="BH618" s="500"/>
      <c r="BI618" s="500"/>
      <c r="BJ618" s="500"/>
      <c r="BK618" s="500"/>
      <c r="BL618" s="500"/>
      <c r="BM618" s="500"/>
      <c r="BN618" s="500"/>
      <c r="BO618" s="500"/>
      <c r="BP618" s="500"/>
      <c r="BQ618" s="500"/>
      <c r="BR618" s="500"/>
      <c r="BS618" s="500"/>
      <c r="BT618" s="500"/>
      <c r="BU618" s="500"/>
      <c r="BV618" s="500"/>
      <c r="BW618" s="500"/>
      <c r="BX618" s="500"/>
      <c r="BY618" s="500"/>
    </row>
    <row r="619" spans="57:90" x14ac:dyDescent="0.3">
      <c r="BE619" s="500"/>
      <c r="BF619" s="500"/>
      <c r="BG619" s="500"/>
      <c r="BH619" s="500"/>
      <c r="BI619" s="500"/>
      <c r="BJ619" s="500"/>
      <c r="BK619" s="500"/>
      <c r="BL619" s="500"/>
      <c r="BM619" s="500"/>
      <c r="BN619" s="500"/>
      <c r="BO619" s="500"/>
      <c r="BP619" s="500"/>
      <c r="BQ619" s="500"/>
      <c r="BR619" s="500"/>
      <c r="BS619" s="500"/>
      <c r="BT619" s="500"/>
      <c r="BU619" s="500"/>
      <c r="BV619" s="500"/>
      <c r="BW619" s="500"/>
      <c r="BX619" s="500"/>
      <c r="BY619" s="500"/>
    </row>
    <row r="620" spans="57:90" x14ac:dyDescent="0.3">
      <c r="BE620" s="500"/>
      <c r="BF620" s="500"/>
      <c r="BG620" s="500"/>
      <c r="BH620" s="500"/>
      <c r="BI620" s="500"/>
      <c r="BJ620" s="500"/>
      <c r="BK620" s="500"/>
      <c r="BL620" s="500"/>
      <c r="BM620" s="500"/>
      <c r="BN620" s="500"/>
      <c r="BO620" s="500"/>
      <c r="BP620" s="500"/>
      <c r="BQ620" s="500"/>
      <c r="BR620" s="500"/>
      <c r="BS620" s="500"/>
      <c r="BT620" s="500"/>
      <c r="BU620" s="500"/>
      <c r="BV620" s="500"/>
      <c r="BW620" s="500"/>
      <c r="BX620" s="500"/>
      <c r="BY620" s="500"/>
    </row>
    <row r="621" spans="57:90" x14ac:dyDescent="0.3">
      <c r="BE621" s="500"/>
      <c r="BF621" s="500"/>
      <c r="BG621" s="500"/>
      <c r="BH621" s="500"/>
      <c r="BI621" s="500"/>
      <c r="BJ621" s="500"/>
      <c r="BK621" s="500"/>
      <c r="BL621" s="500"/>
      <c r="BM621" s="500"/>
      <c r="BN621" s="500"/>
      <c r="BO621" s="500"/>
      <c r="BP621" s="500"/>
      <c r="BQ621" s="500"/>
      <c r="BR621" s="500"/>
      <c r="BS621" s="500"/>
      <c r="BT621" s="500"/>
      <c r="BU621" s="500"/>
      <c r="BV621" s="500"/>
      <c r="BW621" s="500"/>
      <c r="BX621" s="500"/>
      <c r="BY621" s="500"/>
    </row>
    <row r="622" spans="57:90" x14ac:dyDescent="0.3">
      <c r="BE622" s="500"/>
      <c r="BF622" s="500"/>
      <c r="BG622" s="500"/>
      <c r="BH622" s="500"/>
      <c r="BI622" s="500"/>
      <c r="BJ622" s="500"/>
      <c r="BK622" s="500"/>
      <c r="BL622" s="500"/>
      <c r="BM622" s="500"/>
      <c r="BN622" s="500"/>
      <c r="BO622" s="500"/>
      <c r="BP622" s="500"/>
      <c r="BQ622" s="500"/>
      <c r="BR622" s="500"/>
      <c r="BS622" s="500"/>
      <c r="BT622" s="500"/>
      <c r="BU622" s="500"/>
      <c r="BV622" s="500"/>
      <c r="BW622" s="500"/>
      <c r="BX622" s="500"/>
      <c r="BY622" s="500"/>
    </row>
    <row r="623" spans="57:90" x14ac:dyDescent="0.3">
      <c r="BE623" s="500"/>
      <c r="BF623" s="500"/>
      <c r="BG623" s="500"/>
      <c r="BH623" s="500"/>
      <c r="BI623" s="500"/>
      <c r="BJ623" s="500"/>
      <c r="BK623" s="500"/>
      <c r="BL623" s="500"/>
      <c r="BM623" s="500"/>
      <c r="BN623" s="500"/>
      <c r="BO623" s="500"/>
      <c r="BP623" s="500"/>
      <c r="BQ623" s="500"/>
      <c r="BR623" s="500"/>
      <c r="BS623" s="500"/>
      <c r="BT623" s="500"/>
      <c r="BU623" s="500"/>
      <c r="BV623" s="500"/>
      <c r="BW623" s="500"/>
      <c r="BX623" s="500"/>
      <c r="BY623" s="500"/>
    </row>
  </sheetData>
  <mergeCells count="57">
    <mergeCell ref="AT588:AX588"/>
    <mergeCell ref="AT589:AX589"/>
    <mergeCell ref="AT590:AZ590"/>
    <mergeCell ref="BA585:BE585"/>
    <mergeCell ref="BG585:BP585"/>
    <mergeCell ref="BI587:BN587"/>
    <mergeCell ref="BI590:BN590"/>
    <mergeCell ref="BI586:BN586"/>
    <mergeCell ref="BI592:BN592"/>
    <mergeCell ref="BR588:BV588"/>
    <mergeCell ref="BR589:BV589"/>
    <mergeCell ref="BR590:BV590"/>
    <mergeCell ref="BR592:BV592"/>
    <mergeCell ref="BI591:BN591"/>
    <mergeCell ref="BR591:BV591"/>
    <mergeCell ref="BR585:BV586"/>
    <mergeCell ref="BR587:BV587"/>
    <mergeCell ref="AT567:AX567"/>
    <mergeCell ref="AT571:AZ571"/>
    <mergeCell ref="AT565:AY565"/>
    <mergeCell ref="AT568:AZ568"/>
    <mergeCell ref="AT584:BV584"/>
    <mergeCell ref="BG564:BG565"/>
    <mergeCell ref="AT566:AX566"/>
    <mergeCell ref="AK492:AV492"/>
    <mergeCell ref="AK494:AN494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525:J525"/>
    <mergeCell ref="AK502:AN502"/>
    <mergeCell ref="AK493:AN493"/>
    <mergeCell ref="AK503:AN503"/>
    <mergeCell ref="AV552:AX552"/>
    <mergeCell ref="AV557:AY557"/>
    <mergeCell ref="BE564:BE565"/>
    <mergeCell ref="AV540:AX540"/>
    <mergeCell ref="AK495:AN495"/>
    <mergeCell ref="AK496:AN496"/>
    <mergeCell ref="AK497:AN497"/>
    <mergeCell ref="AS563:BH563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98:AP500 AR498:AR50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92"/>
  <sheetViews>
    <sheetView workbookViewId="0">
      <selection activeCell="AP25" sqref="AP25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+K480</f>
        <v>3486073</v>
      </c>
      <c r="AG16" s="187"/>
      <c r="AH16" s="201">
        <f>+AJ31</f>
        <v>10840.013338443156</v>
      </c>
      <c r="AI16" s="201"/>
      <c r="AJ16" s="202">
        <f>+S480</f>
        <v>88376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709769</v>
      </c>
      <c r="AG17" s="188"/>
      <c r="AH17" s="149">
        <v>10298</v>
      </c>
      <c r="AI17" s="201"/>
      <c r="AJ17" s="148">
        <v>17988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1216133</v>
      </c>
      <c r="AG18" s="188"/>
      <c r="AH18" s="149">
        <v>9500</v>
      </c>
      <c r="AI18" s="201"/>
      <c r="AJ18" s="148">
        <v>27651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5411975</v>
      </c>
      <c r="AG19" s="188"/>
      <c r="AH19" s="188"/>
      <c r="AI19" s="188"/>
      <c r="AJ19" s="206">
        <f>SUM(AJ16:AJ18)</f>
        <v>134015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Table'!H479</f>
        <v>0.15929478940863714</v>
      </c>
      <c r="AG21" s="188"/>
      <c r="AH21" s="188"/>
      <c r="AI21" s="188"/>
      <c r="AJ21" s="208">
        <f>+AJ19/'Main Table'!AA479</f>
        <v>0.2216655474360798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+E480</f>
        <v>2114123</v>
      </c>
      <c r="AE27" s="155"/>
      <c r="AF27" s="186">
        <v>10868</v>
      </c>
      <c r="AG27" s="155"/>
      <c r="AH27" s="177">
        <f>+AD27/AD$31</f>
        <v>0.50386144187507542</v>
      </c>
      <c r="AI27" s="177"/>
      <c r="AJ27" s="155">
        <f>+AF27*AH27</f>
        <v>5475.9661502983199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+G480</f>
        <v>1022830</v>
      </c>
      <c r="AE28" s="155"/>
      <c r="AF28" s="186">
        <v>11516</v>
      </c>
      <c r="AG28" s="155"/>
      <c r="AH28" s="177">
        <f>+AD28/AD$31</f>
        <v>0.24377228694502795</v>
      </c>
      <c r="AI28" s="177"/>
      <c r="AJ28" s="155">
        <f>+AF28*AH28</f>
        <v>2807.2816564589421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+I480</f>
        <v>349120</v>
      </c>
      <c r="AE29" s="155"/>
      <c r="AF29" s="186">
        <v>9792</v>
      </c>
      <c r="AG29" s="155"/>
      <c r="AH29" s="177">
        <f>+AD29/AD$31</f>
        <v>8.3206183645618687E-2</v>
      </c>
      <c r="AI29" s="177"/>
      <c r="AJ29" s="155">
        <f>+AF29*AH29</f>
        <v>814.75495025789814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709769</v>
      </c>
      <c r="AE30" s="237"/>
      <c r="AF30" s="155">
        <f>+AH17</f>
        <v>10298</v>
      </c>
      <c r="AG30" s="237"/>
      <c r="AH30" s="177">
        <f>+AD30/AD$31</f>
        <v>0.16916008753427797</v>
      </c>
      <c r="AI30" s="237"/>
      <c r="AJ30" s="155">
        <f>+AF30*AH30</f>
        <v>1742.0105814279946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4195842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10840.013338443156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Table'!AA479</f>
        <v>604582</v>
      </c>
      <c r="AJ49" s="56">
        <f>+AJ19</f>
        <v>134015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134015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470567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197638.13999999998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272928.86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0.45143398248707367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5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78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/>
      <c r="F476" s="7"/>
      <c r="G476" s="7"/>
      <c r="H476" s="7"/>
      <c r="I476" s="7"/>
      <c r="J476" s="244"/>
      <c r="K476" s="7"/>
      <c r="L476" s="6"/>
      <c r="M476" s="438"/>
      <c r="N476" s="29"/>
      <c r="O476" s="29"/>
      <c r="P476" s="29"/>
      <c r="Q476" s="332"/>
      <c r="R476" s="6"/>
      <c r="S476" s="7"/>
      <c r="T476" s="6"/>
      <c r="U476" s="243"/>
      <c r="Y476" s="56"/>
    </row>
    <row r="477" spans="3:25" x14ac:dyDescent="0.3">
      <c r="C477" s="157">
        <f t="shared" si="75"/>
        <v>44376</v>
      </c>
      <c r="E477" s="241"/>
      <c r="F477" s="7"/>
      <c r="G477" s="7"/>
      <c r="H477" s="7"/>
      <c r="I477" s="7"/>
      <c r="J477" s="244"/>
      <c r="K477" s="7"/>
      <c r="L477" s="6"/>
      <c r="M477" s="438"/>
      <c r="N477" s="29"/>
      <c r="O477" s="29"/>
      <c r="P477" s="29"/>
      <c r="Q477" s="332"/>
      <c r="R477" s="6"/>
      <c r="S477" s="7"/>
      <c r="T477" s="6"/>
      <c r="U477" s="243"/>
      <c r="Y477" s="56"/>
    </row>
    <row r="478" spans="3:25" ht="15" thickBot="1" x14ac:dyDescent="0.35">
      <c r="C478" s="157">
        <f t="shared" si="75"/>
        <v>44377</v>
      </c>
      <c r="E478" s="245"/>
      <c r="F478" s="246"/>
      <c r="G478" s="246"/>
      <c r="H478" s="246"/>
      <c r="I478" s="246"/>
      <c r="J478" s="246"/>
      <c r="K478" s="246"/>
      <c r="L478" s="247"/>
      <c r="M478" s="248"/>
      <c r="N478" s="248"/>
      <c r="O478" s="248"/>
      <c r="P478" s="248"/>
      <c r="Q478" s="331"/>
      <c r="R478" s="247"/>
      <c r="S478" s="247"/>
      <c r="T478" s="247"/>
      <c r="U478" s="249"/>
      <c r="W478">
        <f>+W405+1</f>
        <v>396</v>
      </c>
      <c r="Y478" s="59"/>
    </row>
    <row r="479" spans="3:25" x14ac:dyDescent="0.3">
      <c r="E479" s="56"/>
      <c r="F479" s="1"/>
      <c r="G479" s="56"/>
      <c r="H479" s="56"/>
      <c r="I479" s="56"/>
      <c r="J479" s="1"/>
      <c r="K479" s="56"/>
      <c r="S479" s="56"/>
    </row>
    <row r="480" spans="3:25" x14ac:dyDescent="0.3">
      <c r="C480" s="166" t="s">
        <v>73</v>
      </c>
      <c r="E480" s="56">
        <f>+E475</f>
        <v>2114123</v>
      </c>
      <c r="F480" s="56"/>
      <c r="G480" s="56">
        <f t="shared" ref="G480:U480" si="210">+G475</f>
        <v>1022830</v>
      </c>
      <c r="H480" s="56">
        <f t="shared" si="210"/>
        <v>0</v>
      </c>
      <c r="I480" s="56">
        <f t="shared" si="210"/>
        <v>349120</v>
      </c>
      <c r="J480" s="56">
        <f t="shared" si="210"/>
        <v>0</v>
      </c>
      <c r="K480" s="56">
        <f t="shared" si="210"/>
        <v>3486073</v>
      </c>
      <c r="L480" s="56">
        <f t="shared" si="210"/>
        <v>0</v>
      </c>
      <c r="M480" s="56">
        <f t="shared" si="210"/>
        <v>1.1561622299299705E-4</v>
      </c>
      <c r="N480" s="56">
        <f t="shared" si="210"/>
        <v>0</v>
      </c>
      <c r="O480" s="56">
        <f t="shared" si="210"/>
        <v>0</v>
      </c>
      <c r="P480" s="56">
        <f t="shared" si="210"/>
        <v>0</v>
      </c>
      <c r="Q480" s="56">
        <f t="shared" si="210"/>
        <v>403</v>
      </c>
      <c r="R480" s="56">
        <f t="shared" si="210"/>
        <v>0</v>
      </c>
      <c r="S480" s="56">
        <f t="shared" si="210"/>
        <v>88376</v>
      </c>
      <c r="T480" s="56">
        <f t="shared" si="210"/>
        <v>0</v>
      </c>
      <c r="U480" s="56">
        <f t="shared" si="210"/>
        <v>2.5351161607918136E-2</v>
      </c>
      <c r="V480" s="56">
        <f>+V259</f>
        <v>0</v>
      </c>
    </row>
    <row r="481" spans="3:41" x14ac:dyDescent="0.3">
      <c r="E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</row>
    <row r="482" spans="3:41" x14ac:dyDescent="0.3">
      <c r="E482" s="59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</row>
    <row r="483" spans="3:41" x14ac:dyDescent="0.3">
      <c r="C483" s="111"/>
      <c r="D483" s="112"/>
      <c r="E483" s="349"/>
      <c r="F483" s="10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</row>
    <row r="484" spans="3:41" x14ac:dyDescent="0.3">
      <c r="E484" s="56"/>
      <c r="K484" s="56"/>
      <c r="Q484" s="56"/>
    </row>
    <row r="485" spans="3:41" x14ac:dyDescent="0.3">
      <c r="D485" s="549" t="s">
        <v>26</v>
      </c>
      <c r="E485" t="s">
        <v>158</v>
      </c>
      <c r="K485" s="549"/>
      <c r="Q485" s="56"/>
      <c r="S485" s="59"/>
    </row>
    <row r="487" spans="3:41" x14ac:dyDescent="0.3">
      <c r="U487" s="549"/>
    </row>
    <row r="488" spans="3:41" x14ac:dyDescent="0.3">
      <c r="AO488" s="1">
        <v>3797000</v>
      </c>
    </row>
    <row r="489" spans="3:41" x14ac:dyDescent="0.3">
      <c r="C489" s="1"/>
    </row>
    <row r="490" spans="3:41" x14ac:dyDescent="0.3">
      <c r="C490" s="1"/>
      <c r="AO490" s="1">
        <v>30000</v>
      </c>
    </row>
    <row r="491" spans="3:41" x14ac:dyDescent="0.3">
      <c r="C491" s="59"/>
    </row>
    <row r="492" spans="3:41" x14ac:dyDescent="0.3">
      <c r="AO492" s="235">
        <f>+AO490/AO488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67"/>
  <sheetViews>
    <sheetView tabSelected="1" topLeftCell="A410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2.6376772357717118E-3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Table'!H465</f>
        <v>33888808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Table'!AA479</f>
        <v>604582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3833</v>
      </c>
      <c r="J22" s="116"/>
      <c r="K22" s="127"/>
      <c r="L22" s="238">
        <v>3833</v>
      </c>
      <c r="M22" s="127"/>
      <c r="N22" s="147">
        <f>+(I22-L22)/I22</f>
        <v>0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33280393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Table'!AP479</f>
        <v>28912906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4367487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28912906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33280393</v>
      </c>
      <c r="J27" s="116"/>
      <c r="K27" s="677">
        <v>33267153</v>
      </c>
      <c r="L27" s="677"/>
      <c r="M27" s="127"/>
      <c r="N27" s="137">
        <f>+I27-K27</f>
        <v>13240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0.97956719947370074</v>
      </c>
      <c r="J28" s="127"/>
      <c r="K28" s="127"/>
      <c r="L28" s="127"/>
      <c r="M28" s="98"/>
      <c r="N28" s="463">
        <f>+N27/K27</f>
        <v>3.9799017367070757E-4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Table'!H479</f>
        <v>33974589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33280393</v>
      </c>
      <c r="J34" s="680"/>
      <c r="K34" s="22"/>
      <c r="L34" s="25">
        <f>+I34/$I$32</f>
        <v>0.97956719947370074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604582</v>
      </c>
      <c r="J35" s="687"/>
      <c r="K35" s="22"/>
      <c r="L35" s="25">
        <f>+I35/$I$32</f>
        <v>1.7795123290527518E-2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89614</v>
      </c>
      <c r="J36" s="682"/>
      <c r="K36" s="259"/>
      <c r="L36" s="234">
        <f>+I36/$I$32</f>
        <v>2.6376772357717118E-3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Table'!AP497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Table'!AP538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2.6376772357717118E-3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2.6376772357717118E-3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2.6376772357717118E-3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2.6376772357717118E-3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31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0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0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0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0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0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0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0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0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0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0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0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0" x14ac:dyDescent="0.3">
      <c r="O428" s="98"/>
      <c r="T428" s="250"/>
      <c r="U428" s="252">
        <f t="shared" si="21"/>
        <v>44373</v>
      </c>
      <c r="V428" s="6"/>
      <c r="W428" s="253">
        <f>+I$36</f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</row>
    <row r="429" spans="15:30" x14ac:dyDescent="0.3">
      <c r="O429" s="98"/>
      <c r="T429" s="250"/>
      <c r="U429" s="573">
        <f t="shared" si="21"/>
        <v>44374</v>
      </c>
      <c r="V429" s="6"/>
      <c r="W429" s="253"/>
      <c r="X429" s="6"/>
      <c r="Y429" s="44"/>
      <c r="Z429" s="6"/>
      <c r="AA429" s="254"/>
      <c r="AB429" s="6"/>
      <c r="AC429" s="258"/>
      <c r="AD429" s="251"/>
    </row>
    <row r="430" spans="15:30" x14ac:dyDescent="0.3">
      <c r="O430" s="98"/>
      <c r="T430" s="250"/>
      <c r="U430" s="252">
        <f t="shared" si="21"/>
        <v>44375</v>
      </c>
      <c r="V430" s="6"/>
      <c r="W430" s="253"/>
      <c r="X430" s="6"/>
      <c r="Y430" s="44"/>
      <c r="Z430" s="6"/>
      <c r="AA430" s="254"/>
      <c r="AB430" s="6"/>
      <c r="AC430" s="258"/>
      <c r="AD430" s="251"/>
    </row>
    <row r="431" spans="15:30" ht="15" thickBot="1" x14ac:dyDescent="0.35">
      <c r="O431" s="98"/>
      <c r="T431" s="255"/>
      <c r="U431" s="350">
        <f t="shared" si="21"/>
        <v>44376</v>
      </c>
      <c r="V431" s="247"/>
      <c r="W431" s="351"/>
      <c r="X431" s="247"/>
      <c r="Y431" s="256"/>
      <c r="Z431" s="247"/>
      <c r="AA431" s="352"/>
      <c r="AB431" s="247"/>
      <c r="AC431" s="353"/>
      <c r="AD431" s="257"/>
    </row>
    <row r="432" spans="15:30" x14ac:dyDescent="0.3">
      <c r="O432" s="98"/>
    </row>
    <row r="433" spans="4:36" x14ac:dyDescent="0.3">
      <c r="O433" s="98"/>
      <c r="P433" s="57"/>
      <c r="Q433" s="57"/>
      <c r="R433" s="57"/>
    </row>
    <row r="434" spans="4:36" x14ac:dyDescent="0.3">
      <c r="O434" s="98"/>
    </row>
    <row r="435" spans="4:36" ht="15" thickBot="1" x14ac:dyDescent="0.35">
      <c r="O435" s="98"/>
    </row>
    <row r="436" spans="4:36" ht="15.6" thickTop="1" thickBot="1" x14ac:dyDescent="0.35">
      <c r="Q436" s="441"/>
      <c r="R436" s="442"/>
      <c r="S436" s="442"/>
      <c r="T436" s="442"/>
      <c r="U436" s="442"/>
      <c r="V436" s="442"/>
      <c r="W436" s="442"/>
      <c r="X436" s="442"/>
      <c r="Y436" s="442"/>
      <c r="Z436" s="442"/>
      <c r="AA436" s="442"/>
      <c r="AB436" s="443"/>
    </row>
    <row r="437" spans="4:36" ht="15" thickBot="1" x14ac:dyDescent="0.35">
      <c r="E437" s="704" t="s">
        <v>106</v>
      </c>
      <c r="F437" s="705"/>
      <c r="G437" s="705"/>
      <c r="H437" s="705"/>
      <c r="I437" s="705"/>
      <c r="J437" s="705"/>
      <c r="K437" s="705"/>
      <c r="L437" s="705"/>
      <c r="M437" s="706"/>
      <c r="Q437" s="444"/>
      <c r="R437" s="6"/>
      <c r="S437" s="6"/>
      <c r="T437" s="6"/>
      <c r="U437" s="5" t="s">
        <v>132</v>
      </c>
      <c r="V437" s="5"/>
      <c r="W437" s="5"/>
      <c r="X437" s="5"/>
      <c r="Y437" s="5"/>
      <c r="Z437" s="5"/>
      <c r="AA437" s="5" t="s">
        <v>28</v>
      </c>
      <c r="AB437" s="445"/>
    </row>
    <row r="438" spans="4:36" x14ac:dyDescent="0.3">
      <c r="E438" s="395"/>
      <c r="F438" s="396" t="s">
        <v>107</v>
      </c>
      <c r="G438" s="396"/>
      <c r="H438" s="396"/>
      <c r="I438" s="707">
        <v>21477737</v>
      </c>
      <c r="J438" s="707"/>
      <c r="K438" s="707"/>
      <c r="L438" s="707"/>
      <c r="M438" s="397"/>
      <c r="Q438" s="444"/>
      <c r="R438" s="437" t="s">
        <v>134</v>
      </c>
      <c r="S438" s="6"/>
      <c r="T438" s="6"/>
      <c r="U438" s="437" t="s">
        <v>133</v>
      </c>
      <c r="V438" s="5"/>
      <c r="W438" s="437" t="s">
        <v>20</v>
      </c>
      <c r="X438" s="5"/>
      <c r="Y438" s="437" t="s">
        <v>4</v>
      </c>
      <c r="Z438" s="5"/>
      <c r="AA438" s="446" t="s">
        <v>131</v>
      </c>
      <c r="AB438" s="445"/>
    </row>
    <row r="439" spans="4:36" x14ac:dyDescent="0.3">
      <c r="E439" s="395"/>
      <c r="F439" s="396" t="s">
        <v>97</v>
      </c>
      <c r="G439" s="396"/>
      <c r="H439" s="396"/>
      <c r="I439" s="396"/>
      <c r="J439" s="396"/>
      <c r="K439" s="396"/>
      <c r="L439" s="398">
        <f>+I451/I438</f>
        <v>4.5847474526762295E-4</v>
      </c>
      <c r="M439" s="397"/>
      <c r="Q439" s="444"/>
      <c r="R439" s="6" t="s">
        <v>121</v>
      </c>
      <c r="S439" s="6"/>
      <c r="T439" s="6"/>
      <c r="U439" s="7">
        <v>2003</v>
      </c>
      <c r="V439" s="6"/>
      <c r="W439" s="7">
        <v>389666</v>
      </c>
      <c r="X439" s="6"/>
      <c r="Y439" s="7">
        <v>31257</v>
      </c>
      <c r="Z439" s="6"/>
      <c r="AA439" s="253">
        <f>+AJ439</f>
        <v>19500</v>
      </c>
      <c r="AB439" s="445"/>
      <c r="AJ439" s="1">
        <v>19500</v>
      </c>
    </row>
    <row r="440" spans="4:36" x14ac:dyDescent="0.3">
      <c r="E440" s="395"/>
      <c r="F440" s="708" t="s">
        <v>95</v>
      </c>
      <c r="G440" s="708"/>
      <c r="H440" s="396"/>
      <c r="I440" s="396"/>
      <c r="J440" s="396"/>
      <c r="K440" s="396"/>
      <c r="L440" s="399">
        <f>+I451/(I438/100000)</f>
        <v>45.847474526762298</v>
      </c>
      <c r="M440" s="397"/>
      <c r="Q440" s="444"/>
      <c r="R440" s="6" t="s">
        <v>122</v>
      </c>
      <c r="S440" s="6"/>
      <c r="T440" s="6"/>
      <c r="U440" s="7">
        <v>1913</v>
      </c>
      <c r="V440" s="6"/>
      <c r="W440" s="7">
        <v>169892</v>
      </c>
      <c r="X440" s="6"/>
      <c r="Y440" s="7">
        <v>13076</v>
      </c>
      <c r="Z440" s="6"/>
      <c r="AA440" s="253">
        <f t="shared" ref="AA440:AA448" si="56">+AJ440</f>
        <v>8900</v>
      </c>
      <c r="AB440" s="445"/>
      <c r="AJ440" s="1">
        <v>8900</v>
      </c>
    </row>
    <row r="441" spans="4:36" x14ac:dyDescent="0.3">
      <c r="E441" s="395"/>
      <c r="F441" s="400"/>
      <c r="G441" s="400"/>
      <c r="H441" s="396"/>
      <c r="I441" s="396"/>
      <c r="J441" s="396"/>
      <c r="K441" s="396"/>
      <c r="L441" s="399"/>
      <c r="M441" s="397"/>
      <c r="Q441" s="444"/>
      <c r="R441" s="6" t="s">
        <v>123</v>
      </c>
      <c r="S441" s="6"/>
      <c r="T441" s="6"/>
      <c r="U441" s="7">
        <v>1568</v>
      </c>
      <c r="V441" s="6"/>
      <c r="W441" s="7">
        <v>16606</v>
      </c>
      <c r="X441" s="6"/>
      <c r="Y441" s="7">
        <v>912</v>
      </c>
      <c r="Z441" s="6"/>
      <c r="AA441" s="253">
        <f t="shared" si="56"/>
        <v>1100</v>
      </c>
      <c r="AB441" s="445"/>
      <c r="AJ441" s="1">
        <v>1100</v>
      </c>
    </row>
    <row r="442" spans="4:36" x14ac:dyDescent="0.3">
      <c r="E442" s="395"/>
      <c r="F442" s="400" t="s">
        <v>108</v>
      </c>
      <c r="G442" s="400"/>
      <c r="H442" s="708" t="s">
        <v>109</v>
      </c>
      <c r="I442" s="708"/>
      <c r="J442" s="396"/>
      <c r="K442" s="396"/>
      <c r="L442" s="399"/>
      <c r="M442" s="397"/>
      <c r="Q442" s="444"/>
      <c r="R442" s="6" t="s">
        <v>56</v>
      </c>
      <c r="S442" s="6"/>
      <c r="T442" s="6"/>
      <c r="U442" s="7">
        <v>1561</v>
      </c>
      <c r="V442" s="6"/>
      <c r="W442" s="7">
        <v>107611</v>
      </c>
      <c r="X442" s="6"/>
      <c r="Y442" s="7">
        <v>7937</v>
      </c>
      <c r="Z442" s="6"/>
      <c r="AA442" s="253">
        <f t="shared" si="56"/>
        <v>7000</v>
      </c>
      <c r="AB442" s="445"/>
      <c r="AJ442" s="1">
        <v>7000</v>
      </c>
    </row>
    <row r="443" spans="4:36" ht="15" thickBot="1" x14ac:dyDescent="0.35">
      <c r="E443" s="401"/>
      <c r="F443" s="402"/>
      <c r="G443" s="402"/>
      <c r="H443" s="402"/>
      <c r="I443" s="402"/>
      <c r="J443" s="402"/>
      <c r="K443" s="402"/>
      <c r="L443" s="402"/>
      <c r="M443" s="403"/>
      <c r="Q443" s="444"/>
      <c r="R443" s="6" t="s">
        <v>128</v>
      </c>
      <c r="S443" s="6"/>
      <c r="T443" s="6"/>
      <c r="U443" s="7">
        <v>1435</v>
      </c>
      <c r="V443" s="6"/>
      <c r="W443" s="7">
        <v>10128</v>
      </c>
      <c r="X443" s="6"/>
      <c r="Y443" s="7">
        <v>541</v>
      </c>
      <c r="Z443" s="6"/>
      <c r="AA443" s="253">
        <f t="shared" si="56"/>
        <v>700</v>
      </c>
      <c r="AB443" s="445"/>
      <c r="AJ443" s="1">
        <v>700</v>
      </c>
    </row>
    <row r="444" spans="4:36" x14ac:dyDescent="0.3">
      <c r="Q444" s="444"/>
      <c r="R444" s="6" t="s">
        <v>124</v>
      </c>
      <c r="S444" s="6"/>
      <c r="T444" s="6"/>
      <c r="U444" s="7">
        <v>1288</v>
      </c>
      <c r="V444" s="6"/>
      <c r="W444" s="7">
        <v>45913</v>
      </c>
      <c r="X444" s="6"/>
      <c r="Y444" s="7">
        <v>4287</v>
      </c>
      <c r="Z444" s="6"/>
      <c r="AA444" s="253">
        <f t="shared" si="56"/>
        <v>3600</v>
      </c>
      <c r="AB444" s="445"/>
      <c r="AJ444" s="1">
        <v>3600</v>
      </c>
    </row>
    <row r="445" spans="4:36" ht="15" thickBot="1" x14ac:dyDescent="0.35">
      <c r="D445" s="78"/>
      <c r="E445" s="139"/>
      <c r="F445" s="139"/>
      <c r="G445" s="139"/>
      <c r="H445" s="139"/>
      <c r="I445" s="310"/>
      <c r="J445" s="78"/>
      <c r="K445" s="98"/>
      <c r="L445" s="98"/>
      <c r="M445" s="98"/>
      <c r="N445" s="98"/>
      <c r="Q445" s="444"/>
      <c r="R445" s="6" t="s">
        <v>129</v>
      </c>
      <c r="S445" s="6"/>
      <c r="T445" s="6"/>
      <c r="U445" s="7">
        <v>1129</v>
      </c>
      <c r="V445" s="6"/>
      <c r="W445" s="7">
        <v>52477</v>
      </c>
      <c r="X445" s="6"/>
      <c r="Y445" s="7">
        <v>3152</v>
      </c>
      <c r="Z445" s="6"/>
      <c r="AA445" s="253">
        <f t="shared" si="56"/>
        <v>4600</v>
      </c>
      <c r="AB445" s="445"/>
      <c r="AJ445" s="1">
        <v>4600</v>
      </c>
    </row>
    <row r="446" spans="4:36" ht="16.2" thickBot="1" x14ac:dyDescent="0.35">
      <c r="D446" s="381"/>
      <c r="E446" s="709" t="s">
        <v>119</v>
      </c>
      <c r="F446" s="710"/>
      <c r="G446" s="710"/>
      <c r="H446" s="710"/>
      <c r="I446" s="710"/>
      <c r="J446" s="711"/>
      <c r="K446" s="382"/>
      <c r="L446" s="394" t="s">
        <v>10</v>
      </c>
      <c r="M446" s="383"/>
      <c r="N446" s="98"/>
      <c r="Q446" s="444"/>
      <c r="R446" s="6" t="s">
        <v>125</v>
      </c>
      <c r="S446" s="6"/>
      <c r="T446" s="6"/>
      <c r="U446" s="7">
        <v>1118</v>
      </c>
      <c r="V446" s="6"/>
      <c r="W446" s="7">
        <v>10889</v>
      </c>
      <c r="X446" s="6"/>
      <c r="Y446" s="7">
        <v>505</v>
      </c>
      <c r="Z446" s="6"/>
      <c r="AA446" s="253">
        <f t="shared" si="56"/>
        <v>980</v>
      </c>
      <c r="AB446" s="445"/>
      <c r="AJ446" s="1">
        <v>980</v>
      </c>
    </row>
    <row r="447" spans="4:36" x14ac:dyDescent="0.3">
      <c r="D447" s="360"/>
      <c r="E447" s="384" t="s">
        <v>75</v>
      </c>
      <c r="F447" s="16"/>
      <c r="G447" s="16"/>
      <c r="H447" s="16"/>
      <c r="I447" s="712">
        <f>+K81</f>
        <v>48675</v>
      </c>
      <c r="J447" s="712"/>
      <c r="K447" s="16"/>
      <c r="L447" s="60">
        <f>+I447/$I$447</f>
        <v>1</v>
      </c>
      <c r="M447" s="385"/>
      <c r="N447" s="98"/>
      <c r="Q447" s="444"/>
      <c r="R447" s="6" t="s">
        <v>126</v>
      </c>
      <c r="S447" s="6"/>
      <c r="T447" s="6"/>
      <c r="U447" s="7">
        <v>1093</v>
      </c>
      <c r="V447" s="6"/>
      <c r="W447" s="7">
        <v>138546</v>
      </c>
      <c r="X447" s="6"/>
      <c r="Y447" s="7">
        <v>6770</v>
      </c>
      <c r="Z447" s="6"/>
      <c r="AA447" s="253">
        <f t="shared" si="56"/>
        <v>12700</v>
      </c>
      <c r="AB447" s="445"/>
      <c r="AJ447" s="1">
        <v>12700</v>
      </c>
    </row>
    <row r="448" spans="4:36" x14ac:dyDescent="0.3">
      <c r="D448" s="360"/>
      <c r="E448" s="384"/>
      <c r="F448" s="16"/>
      <c r="G448" s="16"/>
      <c r="H448" s="16"/>
      <c r="I448" s="16"/>
      <c r="J448" s="16"/>
      <c r="K448" s="16"/>
      <c r="L448" s="16"/>
      <c r="M448" s="385"/>
      <c r="N448" s="98"/>
      <c r="Q448" s="444"/>
      <c r="R448" s="6" t="s">
        <v>127</v>
      </c>
      <c r="S448" s="6"/>
      <c r="T448" s="6"/>
      <c r="U448" s="447">
        <v>1081</v>
      </c>
      <c r="V448" s="6"/>
      <c r="W448" s="447">
        <v>65337</v>
      </c>
      <c r="X448" s="6"/>
      <c r="Y448" s="447">
        <v>3108</v>
      </c>
      <c r="Z448" s="6"/>
      <c r="AA448" s="448">
        <f t="shared" si="56"/>
        <v>6100</v>
      </c>
      <c r="AB448" s="445"/>
      <c r="AJ448" s="439">
        <v>6100</v>
      </c>
    </row>
    <row r="449" spans="4:36" x14ac:dyDescent="0.3">
      <c r="D449" s="372"/>
      <c r="E449" s="15"/>
      <c r="F449" s="386" t="s">
        <v>100</v>
      </c>
      <c r="G449" s="386"/>
      <c r="H449" s="15"/>
      <c r="I449" s="713">
        <f>+I81</f>
        <v>36684</v>
      </c>
      <c r="J449" s="714"/>
      <c r="K449" s="15"/>
      <c r="L449" s="60">
        <f>+I449/$I$447</f>
        <v>0.75365177195685673</v>
      </c>
      <c r="M449" s="365"/>
      <c r="N449" s="98"/>
      <c r="Q449" s="444"/>
      <c r="R449" s="5" t="s">
        <v>31</v>
      </c>
      <c r="S449" s="6"/>
      <c r="T449" s="6"/>
      <c r="U449" s="253">
        <f>+W449/(AA449/100)</f>
        <v>1545.0521632402579</v>
      </c>
      <c r="V449" s="6"/>
      <c r="W449" s="253">
        <f>SUM(W439:W448)</f>
        <v>1007065</v>
      </c>
      <c r="X449" s="6"/>
      <c r="Y449" s="253">
        <f>SUM(Y439:Y448)</f>
        <v>71545</v>
      </c>
      <c r="Z449" s="6"/>
      <c r="AA449" s="253">
        <f>SUM(AA439:AA448)</f>
        <v>65180</v>
      </c>
      <c r="AB449" s="445"/>
      <c r="AJ449" s="56">
        <f>SUM(AJ439:AJ448)</f>
        <v>65180</v>
      </c>
    </row>
    <row r="450" spans="4:36" x14ac:dyDescent="0.3">
      <c r="D450" s="372"/>
      <c r="E450" s="15"/>
      <c r="F450" s="15" t="s">
        <v>76</v>
      </c>
      <c r="G450" s="15"/>
      <c r="H450" s="15"/>
      <c r="I450" s="715">
        <f>+I75</f>
        <v>2144</v>
      </c>
      <c r="J450" s="716"/>
      <c r="K450" s="15"/>
      <c r="L450" s="60">
        <f>+I450/$I$447</f>
        <v>4.4047252182845401E-2</v>
      </c>
      <c r="M450" s="365"/>
      <c r="N450" s="98"/>
      <c r="Q450" s="444"/>
      <c r="R450" s="5"/>
      <c r="S450" s="6"/>
      <c r="T450" s="6"/>
      <c r="U450" s="6"/>
      <c r="V450" s="6"/>
      <c r="W450" s="253"/>
      <c r="X450" s="6"/>
      <c r="Y450" s="253"/>
      <c r="Z450" s="6"/>
      <c r="AA450" s="6"/>
      <c r="AB450" s="445"/>
      <c r="AJ450" s="56"/>
    </row>
    <row r="451" spans="4:36" ht="15" thickBot="1" x14ac:dyDescent="0.35">
      <c r="D451" s="372"/>
      <c r="E451" s="701" t="s">
        <v>101</v>
      </c>
      <c r="F451" s="701"/>
      <c r="G451" s="701"/>
      <c r="H451" s="15"/>
      <c r="I451" s="702">
        <f>+I447-I449-I450</f>
        <v>9847</v>
      </c>
      <c r="J451" s="703"/>
      <c r="K451" s="387"/>
      <c r="L451" s="388">
        <f>+I451/$I$447</f>
        <v>0.20230097586029788</v>
      </c>
      <c r="M451" s="365"/>
      <c r="N451" s="98"/>
      <c r="Q451" s="444"/>
      <c r="R451" s="5" t="s">
        <v>57</v>
      </c>
      <c r="S451" s="6"/>
      <c r="T451" s="6"/>
      <c r="U451" s="7">
        <v>7441</v>
      </c>
      <c r="V451" s="6"/>
      <c r="W451" s="7">
        <f>+'Main Table'!H106</f>
        <v>3029734</v>
      </c>
      <c r="X451" s="6"/>
      <c r="Y451" s="7">
        <f>+'Main Table'!AA106</f>
        <v>129682</v>
      </c>
      <c r="Z451" s="6"/>
      <c r="AA451" s="253">
        <f>+AJ451</f>
        <v>333000</v>
      </c>
      <c r="AB451" s="445"/>
      <c r="AJ451" s="56">
        <v>333000</v>
      </c>
    </row>
    <row r="452" spans="4:36" ht="15.6" thickTop="1" thickBot="1" x14ac:dyDescent="0.35">
      <c r="D452" s="372"/>
      <c r="E452" s="389"/>
      <c r="F452" s="389"/>
      <c r="G452" s="389"/>
      <c r="H452" s="15"/>
      <c r="I452" s="390"/>
      <c r="J452" s="389"/>
      <c r="K452" s="387"/>
      <c r="L452" s="391"/>
      <c r="M452" s="365"/>
      <c r="N452" s="98"/>
      <c r="Q452" s="444"/>
      <c r="R452" s="5" t="s">
        <v>130</v>
      </c>
      <c r="S452" s="6"/>
      <c r="T452" s="6"/>
      <c r="U452" s="449"/>
      <c r="V452" s="6"/>
      <c r="W452" s="450">
        <f>+W449/W451</f>
        <v>0.33239386692033029</v>
      </c>
      <c r="X452" s="6"/>
      <c r="Y452" s="450">
        <f>+Y449/Y451</f>
        <v>0.55169568637127742</v>
      </c>
      <c r="Z452" s="6"/>
      <c r="AA452" s="450">
        <f>+AA449/AA451</f>
        <v>0.19573573573573574</v>
      </c>
      <c r="AB452" s="445"/>
      <c r="AJ452" s="440">
        <f>+AJ449/AJ451</f>
        <v>0.19573573573573574</v>
      </c>
    </row>
    <row r="453" spans="4:36" ht="15.6" thickTop="1" thickBot="1" x14ac:dyDescent="0.35">
      <c r="D453" s="392"/>
      <c r="E453" s="393"/>
      <c r="F453" s="393"/>
      <c r="G453" s="393"/>
      <c r="H453" s="393"/>
      <c r="I453" s="393"/>
      <c r="J453" s="393"/>
      <c r="K453" s="393"/>
      <c r="L453" s="393"/>
      <c r="M453" s="380"/>
      <c r="N453" s="98"/>
      <c r="Q453" s="451"/>
      <c r="R453" s="452"/>
      <c r="S453" s="452"/>
      <c r="T453" s="452"/>
      <c r="U453" s="452"/>
      <c r="V453" s="452"/>
      <c r="W453" s="452"/>
      <c r="X453" s="452"/>
      <c r="Y453" s="452"/>
      <c r="Z453" s="452"/>
      <c r="AA453" s="452"/>
      <c r="AB453" s="453"/>
    </row>
    <row r="457" spans="4:36" x14ac:dyDescent="0.3">
      <c r="F457" s="1">
        <v>1248371</v>
      </c>
    </row>
    <row r="458" spans="4:36" x14ac:dyDescent="0.3">
      <c r="W458" s="1"/>
    </row>
    <row r="459" spans="4:36" x14ac:dyDescent="0.3">
      <c r="F459">
        <v>700</v>
      </c>
    </row>
    <row r="460" spans="4:36" x14ac:dyDescent="0.3">
      <c r="F460" s="76">
        <f>+F459/F457</f>
        <v>5.6073074430597954E-4</v>
      </c>
    </row>
    <row r="462" spans="4:36" x14ac:dyDescent="0.3">
      <c r="F462" s="1">
        <v>60000</v>
      </c>
    </row>
    <row r="463" spans="4:36" x14ac:dyDescent="0.3">
      <c r="F463">
        <f>+F460*F462</f>
        <v>33.643844658358773</v>
      </c>
    </row>
    <row r="465" spans="6:6" x14ac:dyDescent="0.3">
      <c r="F465" s="1">
        <v>331000000</v>
      </c>
    </row>
    <row r="466" spans="6:6" x14ac:dyDescent="0.3">
      <c r="F466" s="56">
        <f>+W86</f>
        <v>811067</v>
      </c>
    </row>
    <row r="467" spans="6:6" x14ac:dyDescent="0.3">
      <c r="F467" s="57">
        <f>+F466/F465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51:G451"/>
    <mergeCell ref="I451:J451"/>
    <mergeCell ref="E437:M437"/>
    <mergeCell ref="I438:L438"/>
    <mergeCell ref="F440:G440"/>
    <mergeCell ref="E446:J446"/>
    <mergeCell ref="I447:J447"/>
    <mergeCell ref="I449:J449"/>
    <mergeCell ref="I450:J450"/>
    <mergeCell ref="H442:I44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2021-06-29T00:11:07Z</dcterms:modified>
</cp:coreProperties>
</file>