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1AFF7785-2DCD-4661-B3D2-DEBC835AD0A1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3" i="2" l="1"/>
  <c r="S119" i="2" s="1"/>
  <c r="BN118" i="1"/>
  <c r="BH118" i="1"/>
  <c r="BE118" i="1"/>
  <c r="AX118" i="1"/>
  <c r="AR118" i="1"/>
  <c r="AP118" i="1"/>
  <c r="AJ118" i="1"/>
  <c r="AG118" i="1"/>
  <c r="Y118" i="1"/>
  <c r="T118" i="1"/>
  <c r="Q118" i="1"/>
  <c r="L118" i="1"/>
  <c r="I118" i="1"/>
  <c r="BN117" i="1"/>
  <c r="BK117" i="1"/>
  <c r="BK118" i="1" s="1"/>
  <c r="BI117" i="1"/>
  <c r="BI118" i="1" s="1"/>
  <c r="BH117" i="1"/>
  <c r="BG117" i="1"/>
  <c r="BG118" i="1" s="1"/>
  <c r="BE117" i="1"/>
  <c r="BD117" i="1"/>
  <c r="BD118" i="1" s="1"/>
  <c r="BC117" i="1"/>
  <c r="BC118" i="1" s="1"/>
  <c r="BB117" i="1"/>
  <c r="BB118" i="1" s="1"/>
  <c r="BA117" i="1"/>
  <c r="BA118" i="1" s="1"/>
  <c r="AY117" i="1"/>
  <c r="AY118" i="1" s="1"/>
  <c r="AX117" i="1"/>
  <c r="AV117" i="1"/>
  <c r="AV118" i="1" s="1"/>
  <c r="AT117" i="1"/>
  <c r="AT118" i="1" s="1"/>
  <c r="AS117" i="1"/>
  <c r="AS118" i="1" s="1"/>
  <c r="AR117" i="1"/>
  <c r="AP117" i="1"/>
  <c r="AO117" i="1"/>
  <c r="AO118" i="1" s="1"/>
  <c r="AN117" i="1"/>
  <c r="AN118" i="1" s="1"/>
  <c r="AM117" i="1"/>
  <c r="AM118" i="1" s="1"/>
  <c r="AL117" i="1"/>
  <c r="AL118" i="1" s="1"/>
  <c r="AJ117" i="1"/>
  <c r="AI117" i="1"/>
  <c r="AI118" i="1" s="1"/>
  <c r="AG117" i="1"/>
  <c r="AE117" i="1"/>
  <c r="AE118" i="1" s="1"/>
  <c r="AC117" i="1"/>
  <c r="AC118" i="1" s="1"/>
  <c r="AA117" i="1"/>
  <c r="AA118" i="1" s="1"/>
  <c r="Y117" i="1"/>
  <c r="X117" i="1"/>
  <c r="X118" i="1" s="1"/>
  <c r="W117" i="1"/>
  <c r="W118" i="1" s="1"/>
  <c r="V117" i="1"/>
  <c r="V118" i="1" s="1"/>
  <c r="U117" i="1"/>
  <c r="U118" i="1" s="1"/>
  <c r="T117" i="1"/>
  <c r="S117" i="1"/>
  <c r="S118" i="1" s="1"/>
  <c r="Q117" i="1"/>
  <c r="P117" i="1"/>
  <c r="P118" i="1" s="1"/>
  <c r="O117" i="1"/>
  <c r="O118" i="1" s="1"/>
  <c r="M117" i="1"/>
  <c r="M118" i="1" s="1"/>
  <c r="L117" i="1"/>
  <c r="K117" i="1"/>
  <c r="K118" i="1" s="1"/>
  <c r="I117" i="1"/>
  <c r="D117" i="1"/>
  <c r="D118" i="1" s="1"/>
  <c r="BM112" i="1"/>
  <c r="BM117" i="1" s="1"/>
  <c r="BM118" i="1" s="1"/>
  <c r="BD112" i="1"/>
  <c r="BO112" i="1" s="1"/>
  <c r="BQ112" i="1" s="1"/>
  <c r="AZ112" i="1"/>
  <c r="BJ112" i="1" s="1"/>
  <c r="BJ117" i="1" s="1"/>
  <c r="BJ118" i="1" s="1"/>
  <c r="AW112" i="1"/>
  <c r="AW117" i="1" s="1"/>
  <c r="AW118" i="1" s="1"/>
  <c r="AK112" i="1"/>
  <c r="AK117" i="1" s="1"/>
  <c r="AK118" i="1" s="1"/>
  <c r="AF112" i="1"/>
  <c r="AH112" i="1" s="1"/>
  <c r="AH117" i="1" s="1"/>
  <c r="AH118" i="1" s="1"/>
  <c r="Z112" i="1"/>
  <c r="Z117" i="1" s="1"/>
  <c r="Z118" i="1" s="1"/>
  <c r="P112" i="1"/>
  <c r="R112" i="1" s="1"/>
  <c r="R117" i="1" s="1"/>
  <c r="R118" i="1" s="1"/>
  <c r="J112" i="1"/>
  <c r="J117" i="1" s="1"/>
  <c r="J118" i="1" s="1"/>
  <c r="H112" i="1"/>
  <c r="AU112" i="1" s="1"/>
  <c r="AU117" i="1" s="1"/>
  <c r="AU118" i="1" s="1"/>
  <c r="R119" i="2"/>
  <c r="P119" i="2"/>
  <c r="O119" i="2"/>
  <c r="N119" i="2"/>
  <c r="L119" i="2"/>
  <c r="J119" i="2"/>
  <c r="I119" i="2"/>
  <c r="H119" i="2"/>
  <c r="G119" i="2"/>
  <c r="E119" i="2"/>
  <c r="W113" i="2"/>
  <c r="K113" i="2"/>
  <c r="Q113" i="2" s="1"/>
  <c r="Q119" i="2" s="1"/>
  <c r="I20" i="3"/>
  <c r="AQ112" i="1" l="1"/>
  <c r="AQ117" i="1" s="1"/>
  <c r="AQ118" i="1" s="1"/>
  <c r="AF117" i="1"/>
  <c r="AF118" i="1" s="1"/>
  <c r="AZ117" i="1"/>
  <c r="AZ118" i="1" s="1"/>
  <c r="AD112" i="1"/>
  <c r="AD117" i="1" s="1"/>
  <c r="AD118" i="1" s="1"/>
  <c r="H117" i="1"/>
  <c r="H118" i="1" s="1"/>
  <c r="BO117" i="1"/>
  <c r="BO118" i="1" s="1"/>
  <c r="AB112" i="1"/>
  <c r="AB117" i="1" s="1"/>
  <c r="AB118" i="1" s="1"/>
  <c r="BF112" i="1"/>
  <c r="BF117" i="1" s="1"/>
  <c r="BF118" i="1" s="1"/>
  <c r="N112" i="1"/>
  <c r="N117" i="1" s="1"/>
  <c r="N118" i="1" s="1"/>
  <c r="BL112" i="1"/>
  <c r="BL117" i="1" s="1"/>
  <c r="BL118" i="1" s="1"/>
  <c r="K119" i="2"/>
  <c r="U113" i="2"/>
  <c r="M113" i="2"/>
  <c r="M119" i="2" s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S112" i="2" l="1"/>
  <c r="BD111" i="1" l="1"/>
  <c r="AF111" i="1"/>
  <c r="AH111" i="1" s="1"/>
  <c r="P111" i="1"/>
  <c r="K112" i="2"/>
  <c r="M112" i="2" s="1"/>
  <c r="R111" i="1" l="1"/>
  <c r="U112" i="2"/>
  <c r="Q112" i="2"/>
  <c r="S111" i="2"/>
  <c r="AO110" i="1"/>
  <c r="BB110" i="1"/>
  <c r="K111" i="2"/>
  <c r="Q111" i="2" s="1"/>
  <c r="BD110" i="1"/>
  <c r="AF110" i="1"/>
  <c r="P110" i="1"/>
  <c r="BD109" i="1"/>
  <c r="AZ109" i="1"/>
  <c r="AK109" i="1"/>
  <c r="AQ109" i="1" s="1"/>
  <c r="S110" i="2"/>
  <c r="K110" i="2"/>
  <c r="M110" i="2" s="1"/>
  <c r="S109" i="2"/>
  <c r="U70" i="3"/>
  <c r="U71" i="3" s="1"/>
  <c r="U72" i="3" s="1"/>
  <c r="AZ111" i="1" l="1"/>
  <c r="AK110" i="1"/>
  <c r="AQ110" i="1" s="1"/>
  <c r="AK111" i="1"/>
  <c r="AZ110" i="1"/>
  <c r="U111" i="2"/>
  <c r="M111" i="2"/>
  <c r="BF109" i="1"/>
  <c r="Q110" i="2"/>
  <c r="U110" i="2"/>
  <c r="K109" i="2"/>
  <c r="Q109" i="2" s="1"/>
  <c r="BD108" i="1"/>
  <c r="AZ108" i="1"/>
  <c r="AK108" i="1"/>
  <c r="AQ108" i="1" s="1"/>
  <c r="AQ111" i="1" l="1"/>
  <c r="BF111" i="1"/>
  <c r="BF110" i="1"/>
  <c r="U109" i="2"/>
  <c r="M109" i="2"/>
  <c r="BF108" i="1"/>
  <c r="S108" i="2" l="1"/>
  <c r="BD107" i="1" l="1"/>
  <c r="AK107" i="1"/>
  <c r="AQ107" i="1" s="1"/>
  <c r="K108" i="2"/>
  <c r="Q108" i="2" s="1"/>
  <c r="AA61" i="3"/>
  <c r="BB106" i="1"/>
  <c r="AZ107" i="1" s="1"/>
  <c r="AA105" i="3"/>
  <c r="AA104" i="3"/>
  <c r="AA103" i="3"/>
  <c r="AA102" i="3"/>
  <c r="AA101" i="3"/>
  <c r="AA100" i="3"/>
  <c r="AA99" i="3"/>
  <c r="AA98" i="3"/>
  <c r="AA97" i="3"/>
  <c r="AA96" i="3"/>
  <c r="AA106" i="3" s="1"/>
  <c r="AA109" i="3" s="1"/>
  <c r="AJ106" i="3"/>
  <c r="AJ109" i="3" s="1"/>
  <c r="Y106" i="3"/>
  <c r="W106" i="3"/>
  <c r="U106" i="3" s="1"/>
  <c r="S107" i="2"/>
  <c r="BF107" i="1" l="1"/>
  <c r="U108" i="2"/>
  <c r="M108" i="2"/>
  <c r="BD106" i="1"/>
  <c r="AZ106" i="1"/>
  <c r="AK106" i="1"/>
  <c r="AQ106" i="1" s="1"/>
  <c r="K107" i="2"/>
  <c r="Q107" i="2" s="1"/>
  <c r="BF106" i="1" l="1"/>
  <c r="U107" i="2"/>
  <c r="M107" i="2"/>
  <c r="S106" i="2" l="1"/>
  <c r="Q106" i="2"/>
  <c r="BD105" i="1"/>
  <c r="AZ105" i="1"/>
  <c r="BJ111" i="1" s="1"/>
  <c r="AK105" i="1"/>
  <c r="AQ105" i="1" s="1"/>
  <c r="K106" i="2"/>
  <c r="M106" i="2" s="1"/>
  <c r="S105" i="2"/>
  <c r="BL111" i="1" l="1"/>
  <c r="BF105" i="1"/>
  <c r="U106" i="2"/>
  <c r="BD104" i="1" l="1"/>
  <c r="AZ104" i="1"/>
  <c r="BJ110" i="1" s="1"/>
  <c r="BL110" i="1" s="1"/>
  <c r="AK104" i="1"/>
  <c r="AQ104" i="1" s="1"/>
  <c r="K105" i="2"/>
  <c r="M105" i="2" s="1"/>
  <c r="W105" i="2"/>
  <c r="W106" i="2" s="1"/>
  <c r="W107" i="2" s="1"/>
  <c r="W108" i="2" s="1"/>
  <c r="W109" i="2" s="1"/>
  <c r="W110" i="2" s="1"/>
  <c r="W111" i="2" s="1"/>
  <c r="W112" i="2" s="1"/>
  <c r="W114" i="2" s="1"/>
  <c r="W115" i="2" s="1"/>
  <c r="W116" i="2" s="1"/>
  <c r="W117" i="2" s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BF104" i="1" l="1"/>
  <c r="Q105" i="2"/>
  <c r="U105" i="2"/>
  <c r="S104" i="2"/>
  <c r="K104" i="2"/>
  <c r="Q104" i="2" s="1"/>
  <c r="BD103" i="1"/>
  <c r="AZ103" i="1"/>
  <c r="AK103" i="1"/>
  <c r="AQ103" i="1" s="1"/>
  <c r="AF103" i="1"/>
  <c r="P103" i="1"/>
  <c r="R110" i="1" s="1"/>
  <c r="S103" i="2"/>
  <c r="AH110" i="1" l="1"/>
  <c r="U104" i="2"/>
  <c r="M104" i="2"/>
  <c r="BF103" i="1"/>
  <c r="BD102" i="1"/>
  <c r="AZ102" i="1"/>
  <c r="AK102" i="1"/>
  <c r="AQ102" i="1" s="1"/>
  <c r="K103" i="2"/>
  <c r="Q103" i="2" s="1"/>
  <c r="S102" i="2"/>
  <c r="BD101" i="1"/>
  <c r="AZ101" i="1"/>
  <c r="AK101" i="1"/>
  <c r="AQ101" i="1" s="1"/>
  <c r="S101" i="2"/>
  <c r="K102" i="2"/>
  <c r="Q102" i="2" s="1"/>
  <c r="BF102" i="1" l="1"/>
  <c r="U103" i="2"/>
  <c r="M103" i="2"/>
  <c r="BF101" i="1"/>
  <c r="U102" i="2"/>
  <c r="M102" i="2"/>
  <c r="BD100" i="1" l="1"/>
  <c r="AZ100" i="1"/>
  <c r="AK100" i="1"/>
  <c r="K101" i="2"/>
  <c r="M101" i="2" s="1"/>
  <c r="S100" i="2"/>
  <c r="AQ100" i="1" l="1"/>
  <c r="BF100" i="1"/>
  <c r="U101" i="2"/>
  <c r="Q101" i="2"/>
  <c r="BD99" i="1"/>
  <c r="AZ99" i="1"/>
  <c r="AK99" i="1"/>
  <c r="AQ99" i="1" s="1"/>
  <c r="K100" i="2"/>
  <c r="M100" i="2" s="1"/>
  <c r="BF99" i="1" l="1"/>
  <c r="U100" i="2"/>
  <c r="Q100" i="2"/>
  <c r="S99" i="2" l="1"/>
  <c r="BD98" i="1"/>
  <c r="AZ98" i="1"/>
  <c r="AK98" i="1"/>
  <c r="AQ98" i="1" s="1"/>
  <c r="K99" i="2"/>
  <c r="M99" i="2" s="1"/>
  <c r="BF98" i="1" l="1"/>
  <c r="U99" i="2"/>
  <c r="Q99" i="2"/>
  <c r="S98" i="2"/>
  <c r="BD97" i="1" l="1"/>
  <c r="AZ97" i="1"/>
  <c r="AK97" i="1"/>
  <c r="AQ97" i="1" s="1"/>
  <c r="K98" i="2"/>
  <c r="BJ103" i="1" l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D135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R82" i="1" s="1"/>
  <c r="P75" i="1"/>
  <c r="P61" i="1"/>
  <c r="P54" i="1"/>
  <c r="R54" i="1" s="1"/>
  <c r="P47" i="1"/>
  <c r="P40" i="1"/>
  <c r="P33" i="1"/>
  <c r="BD89" i="1"/>
  <c r="AZ89" i="1"/>
  <c r="AK89" i="1"/>
  <c r="AQ89" i="1" s="1"/>
  <c r="AF89" i="1"/>
  <c r="AH96" i="1" s="1"/>
  <c r="P89" i="1"/>
  <c r="R89" i="1" l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M88" i="2"/>
  <c r="S87" i="2"/>
  <c r="U87" i="2"/>
  <c r="K87" i="2"/>
  <c r="Q88" i="2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17" i="3"/>
  <c r="F120" i="3" s="1"/>
  <c r="S83" i="2"/>
  <c r="Q85" i="2" l="1"/>
  <c r="M85" i="2"/>
  <c r="BF83" i="1"/>
  <c r="U84" i="2"/>
  <c r="V78" i="1" l="1"/>
  <c r="AF82" i="1" s="1"/>
  <c r="K83" i="2"/>
  <c r="BD82" i="1"/>
  <c r="AZ82" i="1"/>
  <c r="AK82" i="1"/>
  <c r="S82" i="2"/>
  <c r="K82" i="2"/>
  <c r="BD81" i="1"/>
  <c r="AZ81" i="1"/>
  <c r="AK81" i="1"/>
  <c r="AH82" i="1" l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8" i="2" l="1"/>
  <c r="Q79" i="2"/>
  <c r="M79" i="2"/>
  <c r="BF77" i="1"/>
  <c r="U78" i="2"/>
  <c r="M78" i="2"/>
  <c r="BD76" i="1"/>
  <c r="AZ76" i="1"/>
  <c r="BJ82" i="1" s="1"/>
  <c r="AK76" i="1"/>
  <c r="AQ76" i="1" s="1"/>
  <c r="S77" i="2"/>
  <c r="K77" i="2"/>
  <c r="BL82" i="1" l="1"/>
  <c r="BJ120" i="1"/>
  <c r="BF76" i="1"/>
  <c r="U77" i="2"/>
  <c r="S76" i="2"/>
  <c r="D146" i="1" l="1"/>
  <c r="BD75" i="1"/>
  <c r="AZ75" i="1"/>
  <c r="AK75" i="1"/>
  <c r="AQ75" i="1" s="1"/>
  <c r="K76" i="2"/>
  <c r="Q77" i="2" l="1"/>
  <c r="M77" i="2"/>
  <c r="BF75" i="1"/>
  <c r="U76" i="2"/>
  <c r="D149" i="1"/>
  <c r="D150" i="1" s="1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32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M69" i="2"/>
  <c r="BF68" i="1"/>
  <c r="S68" i="2"/>
  <c r="D65" i="1"/>
  <c r="P68" i="1" s="1"/>
  <c r="K68" i="2"/>
  <c r="BD67" i="1"/>
  <c r="AZ67" i="1"/>
  <c r="AK67" i="1"/>
  <c r="R68" i="1" l="1"/>
  <c r="R75" i="1"/>
  <c r="Q69" i="2"/>
  <c r="AQ67" i="1"/>
  <c r="U68" i="2"/>
  <c r="BF67" i="1"/>
  <c r="D140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Y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Y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19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P65" i="3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BJ83" i="1" s="1"/>
  <c r="AK52" i="1"/>
  <c r="AQ52" i="1" s="1"/>
  <c r="M54" i="2" l="1"/>
  <c r="U53" i="2"/>
  <c r="BF52" i="1"/>
  <c r="G46" i="2"/>
  <c r="AO131" i="2"/>
  <c r="S52" i="2"/>
  <c r="AD29" i="2" l="1"/>
  <c r="G51" i="2"/>
  <c r="K51" i="2" s="1"/>
  <c r="G50" i="2"/>
  <c r="G49" i="2"/>
  <c r="G48" i="2"/>
  <c r="K48" i="2" s="1"/>
  <c r="Q48" i="2" s="1"/>
  <c r="G47" i="2"/>
  <c r="G45" i="2"/>
  <c r="G44" i="2"/>
  <c r="G43" i="2"/>
  <c r="G42" i="2"/>
  <c r="G41" i="2"/>
  <c r="G40" i="2"/>
  <c r="K40" i="2" s="1"/>
  <c r="G39" i="2"/>
  <c r="G38" i="2"/>
  <c r="K38" i="2" s="1"/>
  <c r="Q38" i="2" s="1"/>
  <c r="G37" i="2"/>
  <c r="G36" i="2"/>
  <c r="K36" i="2" s="1"/>
  <c r="Q36" i="2" s="1"/>
  <c r="G35" i="2"/>
  <c r="G34" i="2"/>
  <c r="G33" i="2"/>
  <c r="G32" i="2"/>
  <c r="K32" i="2" s="1"/>
  <c r="Q32" i="2" s="1"/>
  <c r="G31" i="2"/>
  <c r="K31" i="2" s="1"/>
  <c r="Q31" i="2" s="1"/>
  <c r="K52" i="2"/>
  <c r="K50" i="2"/>
  <c r="K49" i="2"/>
  <c r="Q49" i="2" s="1"/>
  <c r="K47" i="2"/>
  <c r="K46" i="2"/>
  <c r="K45" i="2"/>
  <c r="K44" i="2"/>
  <c r="Q44" i="2" s="1"/>
  <c r="K43" i="2"/>
  <c r="K42" i="2"/>
  <c r="Q42" i="2" s="1"/>
  <c r="K41" i="2"/>
  <c r="Q41" i="2" s="1"/>
  <c r="K39" i="2"/>
  <c r="Q39" i="2" s="1"/>
  <c r="K37" i="2"/>
  <c r="K35" i="2"/>
  <c r="K34" i="2"/>
  <c r="K33" i="2"/>
  <c r="Q33" i="2" s="1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1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Q25" i="2" s="1"/>
  <c r="S24" i="2"/>
  <c r="K24" i="2"/>
  <c r="S23" i="2"/>
  <c r="K23" i="2"/>
  <c r="S22" i="2"/>
  <c r="K22" i="2"/>
  <c r="S21" i="2"/>
  <c r="K21" i="2"/>
  <c r="Q21" i="2" s="1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50" i="2" l="1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6" i="1"/>
  <c r="B169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/>
  <c r="AU40" i="1" l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BV113" i="1" s="1"/>
  <c r="BV114" i="1" s="1"/>
  <c r="BV115" i="1" s="1"/>
  <c r="AW111" i="1"/>
  <c r="BM111" i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AA20" i="3"/>
  <c r="AA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AA22" i="3"/>
  <c r="AA21" i="3"/>
  <c r="BO99" i="1" l="1"/>
  <c r="BO100" i="1" s="1"/>
  <c r="BQ98" i="1"/>
  <c r="Z76" i="1"/>
  <c r="AD75" i="1"/>
  <c r="H71" i="1"/>
  <c r="J71" i="1"/>
  <c r="N70" i="1"/>
  <c r="AU70" i="1"/>
  <c r="AB70" i="1"/>
  <c r="BQ100" i="1" l="1"/>
  <c r="BO101" i="1"/>
  <c r="BQ99" i="1"/>
  <c r="Z77" i="1"/>
  <c r="AD76" i="1"/>
  <c r="AU71" i="1"/>
  <c r="H72" i="1"/>
  <c r="AB71" i="1"/>
  <c r="N71" i="1"/>
  <c r="J72" i="1"/>
  <c r="AA24" i="3"/>
  <c r="AA23" i="3"/>
  <c r="BO102" i="1" l="1"/>
  <c r="BQ101" i="1"/>
  <c r="AD77" i="1"/>
  <c r="Z78" i="1"/>
  <c r="Z79" i="1" s="1"/>
  <c r="D144" i="1"/>
  <c r="J73" i="1"/>
  <c r="H73" i="1"/>
  <c r="AU72" i="1"/>
  <c r="AB72" i="1"/>
  <c r="N72" i="1"/>
  <c r="BO103" i="1" l="1"/>
  <c r="BQ102" i="1"/>
  <c r="AD79" i="1"/>
  <c r="Z80" i="1"/>
  <c r="AD78" i="1"/>
  <c r="J74" i="1"/>
  <c r="H74" i="1"/>
  <c r="AU73" i="1"/>
  <c r="AB73" i="1"/>
  <c r="N73" i="1"/>
  <c r="AA26" i="3"/>
  <c r="AA25" i="3"/>
  <c r="BQ103" i="1" l="1"/>
  <c r="BO104" i="1"/>
  <c r="AD80" i="1"/>
  <c r="Z81" i="1"/>
  <c r="AU74" i="1"/>
  <c r="J75" i="1"/>
  <c r="H75" i="1"/>
  <c r="AB74" i="1"/>
  <c r="N74" i="1"/>
  <c r="BO105" i="1" l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O106" i="1" l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Q106" i="1" l="1"/>
  <c r="BO107" i="1"/>
  <c r="AD87" i="1"/>
  <c r="Z88" i="1"/>
  <c r="AD86" i="1"/>
  <c r="AD85" i="1"/>
  <c r="H78" i="1"/>
  <c r="J78" i="1"/>
  <c r="N77" i="1"/>
  <c r="AU77" i="1"/>
  <c r="AB77" i="1"/>
  <c r="BO108" i="1" l="1"/>
  <c r="BO109" i="1" s="1"/>
  <c r="BQ107" i="1"/>
  <c r="Z89" i="1"/>
  <c r="AD88" i="1"/>
  <c r="J79" i="1"/>
  <c r="H79" i="1"/>
  <c r="AU78" i="1"/>
  <c r="N78" i="1"/>
  <c r="AB78" i="1"/>
  <c r="BQ109" i="1" l="1"/>
  <c r="BO110" i="1"/>
  <c r="BQ108" i="1"/>
  <c r="AD89" i="1"/>
  <c r="Z90" i="1"/>
  <c r="Z91" i="1" s="1"/>
  <c r="N79" i="1"/>
  <c r="J80" i="1"/>
  <c r="H80" i="1"/>
  <c r="AB79" i="1"/>
  <c r="AU79" i="1"/>
  <c r="AA32" i="3"/>
  <c r="BO111" i="1" l="1"/>
  <c r="BQ110" i="1"/>
  <c r="Z92" i="1"/>
  <c r="AD91" i="1"/>
  <c r="AD90" i="1"/>
  <c r="H81" i="1"/>
  <c r="J81" i="1"/>
  <c r="AU80" i="1"/>
  <c r="N80" i="1"/>
  <c r="AB80" i="1"/>
  <c r="BQ111" i="1" l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Z100" i="1" s="1"/>
  <c r="AD98" i="1"/>
  <c r="H86" i="1"/>
  <c r="J86" i="1"/>
  <c r="AU85" i="1"/>
  <c r="N85" i="1"/>
  <c r="AB85" i="1"/>
  <c r="AA39" i="3"/>
  <c r="AA38" i="3"/>
  <c r="AA37" i="3"/>
  <c r="AD100" i="1" l="1"/>
  <c r="Z101" i="1"/>
  <c r="AD99" i="1"/>
  <c r="J87" i="1"/>
  <c r="H87" i="1"/>
  <c r="AU86" i="1"/>
  <c r="N86" i="1"/>
  <c r="AB86" i="1"/>
  <c r="AD101" i="1" l="1"/>
  <c r="Z102" i="1"/>
  <c r="AU87" i="1"/>
  <c r="J88" i="1"/>
  <c r="H88" i="1"/>
  <c r="N87" i="1"/>
  <c r="AB87" i="1"/>
  <c r="Z103" i="1" l="1"/>
  <c r="AD102" i="1"/>
  <c r="AU88" i="1"/>
  <c r="J89" i="1"/>
  <c r="H89" i="1"/>
  <c r="N88" i="1"/>
  <c r="AB88" i="1"/>
  <c r="AA45" i="3"/>
  <c r="AA43" i="3"/>
  <c r="AA44" i="3"/>
  <c r="AA41" i="3"/>
  <c r="AA42" i="3"/>
  <c r="AA40" i="3"/>
  <c r="AD103" i="1" l="1"/>
  <c r="Z104" i="1"/>
  <c r="J90" i="1"/>
  <c r="H90" i="1"/>
  <c r="N89" i="1"/>
  <c r="AU89" i="1"/>
  <c r="AB89" i="1"/>
  <c r="AD104" i="1" l="1"/>
  <c r="Z105" i="1"/>
  <c r="J91" i="1"/>
  <c r="H91" i="1"/>
  <c r="AU90" i="1"/>
  <c r="N90" i="1"/>
  <c r="AB90" i="1"/>
  <c r="Z106" i="1" l="1"/>
  <c r="AD105" i="1"/>
  <c r="N91" i="1"/>
  <c r="H92" i="1"/>
  <c r="J92" i="1"/>
  <c r="AU91" i="1"/>
  <c r="AB91" i="1"/>
  <c r="Z107" i="1" l="1"/>
  <c r="Z108" i="1" s="1"/>
  <c r="Z109" i="1" s="1"/>
  <c r="AD106" i="1"/>
  <c r="Y108" i="3"/>
  <c r="Y109" i="3" s="1"/>
  <c r="N92" i="1"/>
  <c r="H93" i="1"/>
  <c r="J93" i="1"/>
  <c r="AB92" i="1"/>
  <c r="AU92" i="1"/>
  <c r="Z110" i="1" l="1"/>
  <c r="AD109" i="1"/>
  <c r="AD108" i="1"/>
  <c r="AD107" i="1"/>
  <c r="H94" i="1"/>
  <c r="J94" i="1"/>
  <c r="N93" i="1"/>
  <c r="AU93" i="1"/>
  <c r="AB93" i="1"/>
  <c r="AA46" i="3"/>
  <c r="Z111" i="1" l="1"/>
  <c r="AD110" i="1"/>
  <c r="H95" i="1"/>
  <c r="J95" i="1"/>
  <c r="N94" i="1"/>
  <c r="AU94" i="1"/>
  <c r="AB94" i="1"/>
  <c r="AD111" i="1" l="1"/>
  <c r="J96" i="1"/>
  <c r="H96" i="1"/>
  <c r="N95" i="1"/>
  <c r="AU95" i="1"/>
  <c r="AB95" i="1"/>
  <c r="AA48" i="3"/>
  <c r="AA49" i="3"/>
  <c r="AA47" i="3"/>
  <c r="AD49" i="2" l="1"/>
  <c r="AD51" i="2" s="1"/>
  <c r="AD53" i="2" s="1"/>
  <c r="AD55" i="2" s="1"/>
  <c r="AD57" i="2" s="1"/>
  <c r="I21" i="3"/>
  <c r="I35" i="3" s="1"/>
  <c r="AJ21" i="2"/>
  <c r="AU96" i="1"/>
  <c r="H97" i="1"/>
  <c r="J97" i="1"/>
  <c r="N96" i="1"/>
  <c r="AB96" i="1"/>
  <c r="N97" i="1" l="1"/>
  <c r="H98" i="1"/>
  <c r="J98" i="1"/>
  <c r="AU97" i="1"/>
  <c r="AB97" i="1"/>
  <c r="J99" i="1" l="1"/>
  <c r="H99" i="1"/>
  <c r="I23" i="3" s="1"/>
  <c r="I25" i="3" s="1"/>
  <c r="I27" i="3" s="1"/>
  <c r="N27" i="3" s="1"/>
  <c r="N28" i="3" s="1"/>
  <c r="N98" i="1"/>
  <c r="AU98" i="1"/>
  <c r="AB98" i="1"/>
  <c r="AA53" i="3"/>
  <c r="AA51" i="3"/>
  <c r="AA52" i="3"/>
  <c r="AA50" i="3"/>
  <c r="I34" i="3" l="1"/>
  <c r="H100" i="1"/>
  <c r="J100" i="1"/>
  <c r="N99" i="1"/>
  <c r="AU99" i="1"/>
  <c r="AB99" i="1"/>
  <c r="AU100" i="1" l="1"/>
  <c r="J101" i="1"/>
  <c r="H101" i="1"/>
  <c r="N100" i="1"/>
  <c r="AB100" i="1"/>
  <c r="N101" i="1" l="1"/>
  <c r="J102" i="1"/>
  <c r="H102" i="1"/>
  <c r="AU101" i="1"/>
  <c r="AB101" i="1"/>
  <c r="N102" i="1" l="1"/>
  <c r="J103" i="1"/>
  <c r="H103" i="1"/>
  <c r="AU102" i="1"/>
  <c r="AB102" i="1"/>
  <c r="AA59" i="3"/>
  <c r="AA60" i="3"/>
  <c r="AA57" i="3"/>
  <c r="AA58" i="3"/>
  <c r="AA55" i="3"/>
  <c r="AA56" i="3"/>
  <c r="AA54" i="3"/>
  <c r="J104" i="1" l="1"/>
  <c r="H104" i="1"/>
  <c r="AU103" i="1"/>
  <c r="N103" i="1"/>
  <c r="AB103" i="1"/>
  <c r="N104" i="1" l="1"/>
  <c r="H105" i="1"/>
  <c r="J105" i="1"/>
  <c r="AU104" i="1"/>
  <c r="AB104" i="1"/>
  <c r="N105" i="1" l="1"/>
  <c r="J106" i="1"/>
  <c r="H106" i="1"/>
  <c r="AU105" i="1"/>
  <c r="AB105" i="1"/>
  <c r="AU106" i="1" l="1"/>
  <c r="J107" i="1"/>
  <c r="H107" i="1"/>
  <c r="N106" i="1"/>
  <c r="W108" i="3"/>
  <c r="W109" i="3" s="1"/>
  <c r="AB106" i="1"/>
  <c r="J108" i="1" l="1"/>
  <c r="H108" i="1"/>
  <c r="N107" i="1"/>
  <c r="AU107" i="1"/>
  <c r="AB107" i="1"/>
  <c r="H109" i="1" l="1"/>
  <c r="J109" i="1"/>
  <c r="AU108" i="1"/>
  <c r="N108" i="1"/>
  <c r="AB108" i="1"/>
  <c r="N109" i="1" l="1"/>
  <c r="J110" i="1"/>
  <c r="H110" i="1"/>
  <c r="AB109" i="1"/>
  <c r="AU109" i="1"/>
  <c r="N110" i="1" l="1"/>
  <c r="J111" i="1"/>
  <c r="H111" i="1"/>
  <c r="AB110" i="1"/>
  <c r="AU110" i="1"/>
  <c r="AA65" i="3"/>
  <c r="AA63" i="3"/>
  <c r="AA64" i="3"/>
  <c r="AA62" i="3"/>
  <c r="N111" i="1" l="1"/>
  <c r="AB111" i="1"/>
  <c r="AU111" i="1"/>
  <c r="T14" i="7"/>
  <c r="P15" i="7" l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F21" i="2"/>
  <c r="I32" i="3"/>
  <c r="L32" i="3" l="1"/>
  <c r="I36" i="3"/>
  <c r="W67" i="3" s="1"/>
  <c r="AA67" i="3" s="1"/>
  <c r="L35" i="3"/>
  <c r="I28" i="3"/>
  <c r="L34" i="3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6" i="3" l="1"/>
  <c r="Y67" i="3" s="1"/>
  <c r="AA66" i="3"/>
  <c r="Y12" i="3" l="1"/>
</calcChain>
</file>

<file path=xl/sharedStrings.xml><?xml version="1.0" encoding="utf-8"?>
<sst xmlns="http://schemas.openxmlformats.org/spreadsheetml/2006/main" count="263" uniqueCount="150">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</sst>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166" fontId="0" fillId="13" borderId="0" xfId="2" applyNumberFormat="1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Table'!$AF$26:$AF$110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Table'!$P$26:$P$110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Table'!$BJ$40:$BJ$110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120</xdr:row>
      <xdr:rowOff>0</xdr:rowOff>
    </xdr:from>
    <xdr:to>
      <xdr:col>53</xdr:col>
      <xdr:colOff>160020</xdr:colOff>
      <xdr:row>120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121</xdr:row>
      <xdr:rowOff>0</xdr:rowOff>
    </xdr:from>
    <xdr:to>
      <xdr:col>53</xdr:col>
      <xdr:colOff>160020</xdr:colOff>
      <xdr:row>121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130</xdr:row>
      <xdr:rowOff>99060</xdr:rowOff>
    </xdr:from>
    <xdr:to>
      <xdr:col>21</xdr:col>
      <xdr:colOff>274320</xdr:colOff>
      <xdr:row>131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130</xdr:row>
      <xdr:rowOff>129540</xdr:rowOff>
    </xdr:from>
    <xdr:to>
      <xdr:col>22</xdr:col>
      <xdr:colOff>38100</xdr:colOff>
      <xdr:row>131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85</xdr:col>
      <xdr:colOff>281940</xdr:colOff>
      <xdr:row>18</xdr:row>
      <xdr:rowOff>167640</xdr:rowOff>
    </xdr:from>
    <xdr:to>
      <xdr:col>91</xdr:col>
      <xdr:colOff>472440</xdr:colOff>
      <xdr:row>36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77</xdr:col>
      <xdr:colOff>198120</xdr:colOff>
      <xdr:row>12</xdr:row>
      <xdr:rowOff>22860</xdr:rowOff>
    </xdr:from>
    <xdr:to>
      <xdr:col>88</xdr:col>
      <xdr:colOff>327660</xdr:colOff>
      <xdr:row>29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79</xdr:col>
      <xdr:colOff>487680</xdr:colOff>
      <xdr:row>2</xdr:row>
      <xdr:rowOff>160020</xdr:rowOff>
    </xdr:from>
    <xdr:to>
      <xdr:col>91</xdr:col>
      <xdr:colOff>175260</xdr:colOff>
      <xdr:row>20</xdr:row>
      <xdr:rowOff>53340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111</xdr:row>
      <xdr:rowOff>0</xdr:rowOff>
    </xdr:from>
    <xdr:to>
      <xdr:col>38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111</xdr:row>
      <xdr:rowOff>0</xdr:rowOff>
    </xdr:from>
    <xdr:to>
      <xdr:col>44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111</xdr:row>
      <xdr:rowOff>0</xdr:rowOff>
    </xdr:from>
    <xdr:to>
      <xdr:col>59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70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213360</xdr:colOff>
      <xdr:row>25</xdr:row>
      <xdr:rowOff>114300</xdr:rowOff>
    </xdr:from>
    <xdr:to>
      <xdr:col>36</xdr:col>
      <xdr:colOff>327660</xdr:colOff>
      <xdr:row>26</xdr:row>
      <xdr:rowOff>76200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15773400" y="493776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30480</xdr:colOff>
      <xdr:row>27</xdr:row>
      <xdr:rowOff>53340</xdr:rowOff>
    </xdr:from>
    <xdr:to>
      <xdr:col>12</xdr:col>
      <xdr:colOff>137160</xdr:colOff>
      <xdr:row>27</xdr:row>
      <xdr:rowOff>182880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4671060" y="525018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6"/>
  <sheetViews>
    <sheetView tabSelected="1" zoomScaleNormal="100" workbookViewId="0">
      <selection activeCell="BV124" sqref="BV12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8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5.10937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27" t="s">
        <v>5</v>
      </c>
      <c r="C1" s="527"/>
      <c r="D1" s="527"/>
    </row>
    <row r="2" spans="2:89" ht="15.6" x14ac:dyDescent="0.3">
      <c r="B2" s="527" t="s">
        <v>6</v>
      </c>
      <c r="C2" s="527"/>
      <c r="D2" s="527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30" t="s">
        <v>13</v>
      </c>
      <c r="C3" s="53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28" t="s">
        <v>11</v>
      </c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11"/>
      <c r="AD4" s="326"/>
      <c r="AE4" s="448"/>
      <c r="AF4" s="448"/>
      <c r="AG4" s="448"/>
      <c r="AH4" s="448"/>
      <c r="AI4" s="12"/>
      <c r="AK4" s="510" t="s">
        <v>14</v>
      </c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2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31" t="s">
        <v>12</v>
      </c>
      <c r="G6" s="531"/>
      <c r="H6" s="531"/>
      <c r="I6" s="531"/>
      <c r="J6" s="531"/>
      <c r="K6" s="531"/>
      <c r="L6" s="531"/>
      <c r="M6" s="336"/>
      <c r="N6" s="336"/>
      <c r="O6" s="337"/>
      <c r="P6" s="537" t="s">
        <v>124</v>
      </c>
      <c r="Q6" s="531"/>
      <c r="R6" s="531"/>
      <c r="S6" s="531"/>
      <c r="T6" s="538"/>
      <c r="U6" s="3"/>
      <c r="V6" s="8" t="s">
        <v>7</v>
      </c>
      <c r="W6" s="30"/>
      <c r="X6" s="532">
        <v>1.2500000000000001E-2</v>
      </c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3"/>
      <c r="AJ6" s="3"/>
      <c r="AK6" s="519" t="s">
        <v>27</v>
      </c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1"/>
      <c r="AY6" s="3"/>
      <c r="AZ6" s="522" t="s">
        <v>7</v>
      </c>
      <c r="BA6" s="514"/>
      <c r="BB6" s="514"/>
      <c r="BC6" s="97"/>
      <c r="BD6" s="513" t="s">
        <v>26</v>
      </c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4"/>
      <c r="BR6" s="514"/>
      <c r="BS6" s="514"/>
      <c r="BT6" s="515"/>
      <c r="BU6" s="3"/>
    </row>
    <row r="7" spans="2:89" ht="16.2" x14ac:dyDescent="0.3">
      <c r="D7" s="516" t="s">
        <v>20</v>
      </c>
      <c r="E7" s="517"/>
      <c r="F7" s="517"/>
      <c r="G7" s="517"/>
      <c r="H7" s="517"/>
      <c r="I7" s="517"/>
      <c r="J7" s="517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34" t="s">
        <v>35</v>
      </c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6"/>
      <c r="AJ7" s="3"/>
      <c r="AK7" s="516" t="s">
        <v>76</v>
      </c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8"/>
      <c r="AZ7" s="516" t="s">
        <v>25</v>
      </c>
      <c r="BA7" s="517"/>
      <c r="BB7" s="517"/>
      <c r="BC7" s="517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8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08" t="s">
        <v>1</v>
      </c>
      <c r="BA8" s="509"/>
      <c r="BB8" s="509"/>
      <c r="BC8" s="64"/>
      <c r="BD8" s="509" t="s">
        <v>24</v>
      </c>
      <c r="BE8" s="509"/>
      <c r="BF8" s="509"/>
      <c r="BG8" s="509"/>
      <c r="BH8" s="523"/>
      <c r="BI8" s="524" t="s">
        <v>124</v>
      </c>
      <c r="BJ8" s="525"/>
      <c r="BK8" s="525"/>
      <c r="BL8" s="526"/>
      <c r="BM8" s="508" t="s">
        <v>24</v>
      </c>
      <c r="BN8" s="509"/>
      <c r="BO8" s="509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0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32242</v>
      </c>
      <c r="AA35" s="341" t="s">
        <v>68</v>
      </c>
      <c r="AB35" s="46">
        <f t="shared" si="4"/>
        <v>5.0076725707150091E-2</v>
      </c>
      <c r="AC35" s="33"/>
      <c r="AD35" s="33">
        <f t="shared" si="5"/>
        <v>1240.0769230769231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34860</v>
      </c>
      <c r="AA36" s="33"/>
      <c r="AB36" s="46">
        <f t="shared" si="4"/>
        <v>5.1706185459971465E-2</v>
      </c>
      <c r="AC36" s="33"/>
      <c r="AD36" s="33">
        <f t="shared" si="5"/>
        <v>1291.1111111111111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37036</v>
      </c>
      <c r="AA37" s="33"/>
      <c r="AB37" s="46">
        <f t="shared" si="4"/>
        <v>5.2625820413464232E-2</v>
      </c>
      <c r="AC37" s="33"/>
      <c r="AD37" s="33">
        <f t="shared" si="5"/>
        <v>1322.7142857142858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39564</v>
      </c>
      <c r="AA38" s="33"/>
      <c r="AB38" s="46">
        <f t="shared" si="4"/>
        <v>5.3760840084465016E-2</v>
      </c>
      <c r="AC38" s="33"/>
      <c r="AD38" s="33">
        <f t="shared" si="5"/>
        <v>1364.2758620689656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41431</v>
      </c>
      <c r="AA39" s="33"/>
      <c r="AB39" s="46">
        <f t="shared" si="4"/>
        <v>5.415937347627333E-2</v>
      </c>
      <c r="AC39" s="33"/>
      <c r="AD39" s="33">
        <f t="shared" si="5"/>
        <v>1381.0333333333333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43001</v>
      </c>
      <c r="AA40" s="33"/>
      <c r="AB40" s="46">
        <f t="shared" si="4"/>
        <v>5.435142561737992E-2</v>
      </c>
      <c r="AC40" s="33"/>
      <c r="AD40" s="33">
        <f t="shared" si="5"/>
        <v>1387.1290322580646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44953</v>
      </c>
      <c r="AA41" s="33"/>
      <c r="AB41" s="46">
        <f t="shared" si="4"/>
        <v>5.4866967163792905E-2</v>
      </c>
      <c r="AC41" s="33"/>
      <c r="AD41" s="33">
        <f t="shared" si="5"/>
        <v>1404.78125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47636</v>
      </c>
      <c r="AA42" s="33"/>
      <c r="AB42" s="46">
        <f t="shared" ref="AB42:AB68" si="23">+Z42/H42</f>
        <v>5.6346358115668772E-2</v>
      </c>
      <c r="AC42" s="33"/>
      <c r="AD42" s="33">
        <f t="shared" ref="AD42:AD68" si="24">+Z42/BV42</f>
        <v>1443.5151515151515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49994</v>
      </c>
      <c r="AA43" s="33"/>
      <c r="AB43" s="46">
        <f t="shared" si="23"/>
        <v>5.7095282906818451E-2</v>
      </c>
      <c r="AC43" s="33"/>
      <c r="AD43" s="33">
        <f t="shared" si="24"/>
        <v>1470.4117647058824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52334</v>
      </c>
      <c r="AA44" s="33"/>
      <c r="AB44" s="46">
        <f t="shared" si="23"/>
        <v>5.7666794486977757E-2</v>
      </c>
      <c r="AC44" s="33"/>
      <c r="AD44" s="33">
        <f t="shared" si="24"/>
        <v>1495.2571428571428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54291</v>
      </c>
      <c r="AA45" s="33"/>
      <c r="AB45" s="46">
        <f t="shared" si="23"/>
        <v>5.737259692609438E-2</v>
      </c>
      <c r="AC45" s="33"/>
      <c r="AD45" s="33">
        <f t="shared" si="24"/>
        <v>1508.0833333333333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56356</v>
      </c>
      <c r="AA46" s="33"/>
      <c r="AB46" s="46">
        <f t="shared" si="23"/>
        <v>5.740613034235266E-2</v>
      </c>
      <c r="AC46" s="33"/>
      <c r="AD46" s="33">
        <f t="shared" si="24"/>
        <v>1523.1351351351352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57512</v>
      </c>
      <c r="AA47" s="33"/>
      <c r="AB47" s="46">
        <f t="shared" si="23"/>
        <v>5.7043331984416037E-2</v>
      </c>
      <c r="AC47" s="33"/>
      <c r="AD47" s="33">
        <f t="shared" si="24"/>
        <v>1513.4736842105262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58895</v>
      </c>
      <c r="AA48" s="33"/>
      <c r="AB48" s="46">
        <f t="shared" si="23"/>
        <v>5.7101332930002753E-2</v>
      </c>
      <c r="AC48" s="33"/>
      <c r="AD48" s="33">
        <f t="shared" si="24"/>
        <v>1510.1282051282051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61365</v>
      </c>
      <c r="AA49" s="33"/>
      <c r="AB49" s="46">
        <f t="shared" si="23"/>
        <v>5.8065651609875278E-2</v>
      </c>
      <c r="AC49" s="33"/>
      <c r="AD49" s="33">
        <f t="shared" si="24"/>
        <v>1534.125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63755</v>
      </c>
      <c r="AA50" s="33"/>
      <c r="AB50" s="46">
        <f t="shared" si="23"/>
        <v>5.8746832527067493E-2</v>
      </c>
      <c r="AC50" s="33"/>
      <c r="AD50" s="33">
        <f t="shared" si="24"/>
        <v>1555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65956</v>
      </c>
      <c r="AA51" s="33"/>
      <c r="AB51" s="46">
        <f t="shared" si="23"/>
        <v>5.909617509154818E-2</v>
      </c>
      <c r="AC51" s="33"/>
      <c r="AD51" s="33">
        <f t="shared" si="24"/>
        <v>1570.3809523809523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67853</v>
      </c>
      <c r="AA52" s="33"/>
      <c r="AB52" s="46">
        <f t="shared" si="23"/>
        <v>5.8895776877767807E-2</v>
      </c>
      <c r="AC52" s="33"/>
      <c r="AD52" s="33">
        <f t="shared" si="24"/>
        <v>1577.9767441860465</v>
      </c>
      <c r="AE52" s="50"/>
      <c r="AF52" s="33"/>
      <c r="AG52" s="33">
        <f>+V52</f>
        <v>1897</v>
      </c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5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69544</v>
      </c>
      <c r="AA53" s="33"/>
      <c r="AB53" s="46">
        <f t="shared" si="23"/>
        <v>5.8844334633576738E-2</v>
      </c>
      <c r="AC53" s="33"/>
      <c r="AD53" s="33">
        <f t="shared" si="24"/>
        <v>1580.5454545454545</v>
      </c>
      <c r="AE53" s="50"/>
      <c r="AF53" s="33"/>
      <c r="AG53" s="33">
        <f t="shared" ref="AG53:AG82" si="35">+V53</f>
        <v>1691</v>
      </c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70697</v>
      </c>
      <c r="AA54" s="33"/>
      <c r="AB54" s="46">
        <f t="shared" si="23"/>
        <v>5.8466991625715982E-2</v>
      </c>
      <c r="AC54" s="33"/>
      <c r="AD54" s="33">
        <f t="shared" si="24"/>
        <v>1571.0444444444445</v>
      </c>
      <c r="AE54" s="50"/>
      <c r="AF54" s="33">
        <f>SUM(V48:V54)</f>
        <v>13185</v>
      </c>
      <c r="AG54" s="33">
        <f t="shared" si="35"/>
        <v>1153</v>
      </c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72021</v>
      </c>
      <c r="AA55" s="33"/>
      <c r="AB55" s="46">
        <f t="shared" si="23"/>
        <v>5.8369013146217938E-2</v>
      </c>
      <c r="AC55" s="33"/>
      <c r="AD55" s="33">
        <f t="shared" si="24"/>
        <v>1565.6739130434783</v>
      </c>
      <c r="AE55" s="50"/>
      <c r="AF55" s="33"/>
      <c r="AG55" s="33">
        <f t="shared" si="35"/>
        <v>1324</v>
      </c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74371</v>
      </c>
      <c r="AA56" s="33"/>
      <c r="AB56" s="46">
        <f t="shared" si="23"/>
        <v>5.908608083490044E-2</v>
      </c>
      <c r="AC56" s="33"/>
      <c r="AD56" s="33">
        <f t="shared" si="24"/>
        <v>1582.3617021276596</v>
      </c>
      <c r="AE56" s="50"/>
      <c r="AF56" s="33"/>
      <c r="AG56" s="33">
        <f t="shared" si="35"/>
        <v>2350</v>
      </c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76899</v>
      </c>
      <c r="AA57" s="33"/>
      <c r="AB57" s="46">
        <f t="shared" si="23"/>
        <v>5.9883284481228018E-2</v>
      </c>
      <c r="AC57" s="33"/>
      <c r="AD57" s="33">
        <f t="shared" si="24"/>
        <v>1602.0625</v>
      </c>
      <c r="AE57" s="50"/>
      <c r="AF57" s="33"/>
      <c r="AG57" s="33">
        <f t="shared" si="35"/>
        <v>2528</v>
      </c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79028</v>
      </c>
      <c r="AA58" s="33"/>
      <c r="AB58" s="46">
        <f t="shared" si="23"/>
        <v>6.0157770657824322E-2</v>
      </c>
      <c r="AC58" s="33"/>
      <c r="AD58" s="33">
        <f t="shared" si="24"/>
        <v>1612.8163265306123</v>
      </c>
      <c r="AE58" s="50"/>
      <c r="AF58" s="33"/>
      <c r="AG58" s="33">
        <f t="shared" si="35"/>
        <v>2129</v>
      </c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80715</v>
      </c>
      <c r="AA59" s="33"/>
      <c r="AB59" s="46">
        <f t="shared" si="23"/>
        <v>6.0107637464152493E-2</v>
      </c>
      <c r="AC59" s="33"/>
      <c r="AD59" s="33">
        <f t="shared" si="24"/>
        <v>1614.3</v>
      </c>
      <c r="AE59" s="50"/>
      <c r="AF59" s="33"/>
      <c r="AG59" s="33">
        <f t="shared" si="35"/>
        <v>1687</v>
      </c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82137</v>
      </c>
      <c r="AA60" s="33"/>
      <c r="AB60" s="46">
        <f t="shared" si="23"/>
        <v>6.0025651050706501E-2</v>
      </c>
      <c r="AC60" s="33"/>
      <c r="AD60" s="33">
        <f t="shared" si="24"/>
        <v>1610.5294117647059</v>
      </c>
      <c r="AE60" s="50"/>
      <c r="AF60" s="33"/>
      <c r="AG60" s="33">
        <f t="shared" si="35"/>
        <v>1422</v>
      </c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82887</v>
      </c>
      <c r="AA61" s="33"/>
      <c r="AB61" s="46">
        <f t="shared" si="23"/>
        <v>5.9687015281984369E-2</v>
      </c>
      <c r="AC61" s="33"/>
      <c r="AD61" s="33">
        <f t="shared" si="24"/>
        <v>1593.9807692307693</v>
      </c>
      <c r="AE61" s="50"/>
      <c r="AF61" s="33">
        <f>SUM(V55:V61)</f>
        <v>12190</v>
      </c>
      <c r="AG61" s="33">
        <f t="shared" si="35"/>
        <v>750</v>
      </c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83947</v>
      </c>
      <c r="AA62" s="33"/>
      <c r="AB62" s="46">
        <f t="shared" si="23"/>
        <v>5.9668488652275586E-2</v>
      </c>
      <c r="AC62" s="33"/>
      <c r="AD62" s="33">
        <f t="shared" si="24"/>
        <v>1583.9056603773586</v>
      </c>
      <c r="AE62" s="50"/>
      <c r="AF62" s="33"/>
      <c r="AG62" s="33">
        <f t="shared" si="35"/>
        <v>1060</v>
      </c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85818</v>
      </c>
      <c r="AA63" s="33"/>
      <c r="AB63" s="46">
        <f t="shared" si="23"/>
        <v>6.0025515985261159E-2</v>
      </c>
      <c r="AC63" s="33"/>
      <c r="AD63" s="33">
        <f t="shared" si="24"/>
        <v>1589.2222222222222</v>
      </c>
      <c r="AE63" s="50"/>
      <c r="AF63" s="33"/>
      <c r="AG63" s="33">
        <f t="shared" si="35"/>
        <v>1871</v>
      </c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87640</v>
      </c>
      <c r="AA64" s="33"/>
      <c r="AB64" s="46">
        <f t="shared" si="23"/>
        <v>6.0382911994179431E-2</v>
      </c>
      <c r="AC64" s="33"/>
      <c r="AD64" s="33">
        <f t="shared" si="24"/>
        <v>1593.4545454545455</v>
      </c>
      <c r="AE64" s="50"/>
      <c r="AF64" s="33"/>
      <c r="AG64" s="33">
        <f t="shared" si="35"/>
        <v>1822</v>
      </c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8">+Z64+V65</f>
        <v>89393</v>
      </c>
      <c r="AA65" s="33"/>
      <c r="AB65" s="46">
        <f t="shared" si="23"/>
        <v>6.0455862074096013E-2</v>
      </c>
      <c r="AC65" s="33"/>
      <c r="AD65" s="33">
        <f t="shared" si="24"/>
        <v>1596.3035714285713</v>
      </c>
      <c r="AE65" s="50"/>
      <c r="AF65" s="33"/>
      <c r="AG65" s="33">
        <f t="shared" si="35"/>
        <v>1753</v>
      </c>
      <c r="AH65" s="33"/>
      <c r="AI65" s="50"/>
      <c r="AJ65" s="1"/>
      <c r="AK65" s="23">
        <f t="shared" ref="AK65:AK96" si="39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40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1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2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8"/>
        <v>90995</v>
      </c>
      <c r="AA66" s="33"/>
      <c r="AB66" s="46">
        <f t="shared" si="23"/>
        <v>6.0448097806410639E-2</v>
      </c>
      <c r="AC66" s="33"/>
      <c r="AD66" s="33">
        <f t="shared" si="24"/>
        <v>1596.4035087719299</v>
      </c>
      <c r="AE66" s="50"/>
      <c r="AF66" s="33"/>
      <c r="AG66" s="33">
        <f t="shared" si="35"/>
        <v>1602</v>
      </c>
      <c r="AH66" s="33"/>
      <c r="AI66" s="50"/>
      <c r="AJ66" s="1"/>
      <c r="AK66" s="23">
        <f t="shared" si="39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40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1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2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8"/>
        <v>92213</v>
      </c>
      <c r="AA67" s="33"/>
      <c r="AB67" s="46">
        <f t="shared" si="23"/>
        <v>6.0316098137855836E-2</v>
      </c>
      <c r="AC67" s="33"/>
      <c r="AD67" s="33">
        <f t="shared" si="24"/>
        <v>1589.8793103448277</v>
      </c>
      <c r="AE67" s="50"/>
      <c r="AF67" s="33"/>
      <c r="AG67" s="33">
        <f t="shared" si="35"/>
        <v>1218</v>
      </c>
      <c r="AH67" s="232"/>
      <c r="AI67" s="50"/>
      <c r="AJ67" s="1"/>
      <c r="AK67" s="23">
        <f t="shared" si="39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40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1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2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8"/>
        <v>93078</v>
      </c>
      <c r="AA68" s="33"/>
      <c r="AB68" s="46">
        <f t="shared" si="23"/>
        <v>6.0099953509995349E-2</v>
      </c>
      <c r="AC68" s="33"/>
      <c r="AD68" s="33">
        <f t="shared" si="24"/>
        <v>1577.593220338983</v>
      </c>
      <c r="AE68" s="50"/>
      <c r="AF68" s="33">
        <f>SUM(V62:V68)</f>
        <v>10191</v>
      </c>
      <c r="AG68" s="33">
        <f t="shared" si="35"/>
        <v>865</v>
      </c>
      <c r="AH68" s="232">
        <f>+(AF68-AF61)/AF61</f>
        <v>-0.16398687448728466</v>
      </c>
      <c r="AI68" s="50"/>
      <c r="AJ68" s="392"/>
      <c r="AK68" s="23">
        <f t="shared" si="39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40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1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2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>
        <f t="shared" ref="N69:N96" si="43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8"/>
        <v>94081</v>
      </c>
      <c r="AA69" s="33"/>
      <c r="AB69" s="46">
        <f t="shared" ref="AB69:AB96" si="44">+Z69/H69</f>
        <v>5.9872720908772714E-2</v>
      </c>
      <c r="AC69" s="33"/>
      <c r="AD69" s="33">
        <f t="shared" ref="AD69:AD96" si="45">+Z69/BV69</f>
        <v>1568.0166666666667</v>
      </c>
      <c r="AE69" s="50"/>
      <c r="AF69" s="33"/>
      <c r="AG69" s="33">
        <f t="shared" si="35"/>
        <v>1003</v>
      </c>
      <c r="AH69" s="232"/>
      <c r="AI69" s="50"/>
      <c r="AJ69" s="10"/>
      <c r="AK69" s="23">
        <f t="shared" si="39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40"/>
        <v>2.8851955460479403E-2</v>
      </c>
      <c r="AR69" s="25"/>
      <c r="AS69" s="25"/>
      <c r="AT69" s="24"/>
      <c r="AU69" s="342">
        <f t="shared" ref="AU69:AU96" si="46">+AO69/H69</f>
        <v>0.22680052184427404</v>
      </c>
      <c r="AV69" s="342"/>
      <c r="AW69" s="24">
        <f t="shared" ref="AW69:AW96" si="47">+AO69/BV69</f>
        <v>5939.7166666666662</v>
      </c>
      <c r="AX69" s="352"/>
      <c r="AY69" s="10"/>
      <c r="AZ69" s="66">
        <f t="shared" si="41"/>
        <v>425164</v>
      </c>
      <c r="BA69" s="67"/>
      <c r="BB69" s="67">
        <v>12300744</v>
      </c>
      <c r="BC69" s="67"/>
      <c r="BD69" s="67">
        <f t="shared" ref="BD69:BD96" si="48">+D69</f>
        <v>22630</v>
      </c>
      <c r="BE69" s="67"/>
      <c r="BF69" s="157">
        <f t="shared" si="42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9">+BB69/BV69</f>
        <v>205012.4</v>
      </c>
      <c r="BN69" s="67"/>
      <c r="BO69" s="67">
        <f t="shared" ref="BO69:BO96" si="50">+BO68+BD69</f>
        <v>1297972</v>
      </c>
      <c r="BP69" s="67"/>
      <c r="BQ69" s="74">
        <f t="shared" ref="BQ69:BQ96" si="51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>
        <f t="shared" si="43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8"/>
        <v>95633</v>
      </c>
      <c r="AA70" s="33"/>
      <c r="AB70" s="46">
        <f t="shared" si="44"/>
        <v>6.0084604611975456E-2</v>
      </c>
      <c r="AC70" s="33"/>
      <c r="AD70" s="33">
        <f t="shared" si="45"/>
        <v>1567.7540983606557</v>
      </c>
      <c r="AE70" s="50"/>
      <c r="AF70" s="33"/>
      <c r="AG70" s="33">
        <f t="shared" si="35"/>
        <v>1552</v>
      </c>
      <c r="AH70" s="232"/>
      <c r="AI70" s="50"/>
      <c r="AJ70" s="10"/>
      <c r="AK70" s="23">
        <f t="shared" si="39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40"/>
        <v>1.346023800237385E-2</v>
      </c>
      <c r="AR70" s="25"/>
      <c r="AS70" s="25"/>
      <c r="AT70" s="24"/>
      <c r="AU70" s="342">
        <f t="shared" si="46"/>
        <v>0.22692331615397712</v>
      </c>
      <c r="AV70" s="342"/>
      <c r="AW70" s="24">
        <f t="shared" si="47"/>
        <v>5920.9836065573772</v>
      </c>
      <c r="AX70" s="352"/>
      <c r="AY70" s="10"/>
      <c r="AZ70" s="66">
        <f t="shared" si="41"/>
        <v>344729</v>
      </c>
      <c r="BA70" s="67"/>
      <c r="BB70" s="67">
        <v>12645473</v>
      </c>
      <c r="BC70" s="67"/>
      <c r="BD70" s="67">
        <f t="shared" si="48"/>
        <v>20289</v>
      </c>
      <c r="BE70" s="67"/>
      <c r="BF70" s="157">
        <f t="shared" si="42"/>
        <v>5.8854926623521667E-2</v>
      </c>
      <c r="BG70" s="67"/>
      <c r="BH70" s="184"/>
      <c r="BI70" s="67"/>
      <c r="BJ70" s="67"/>
      <c r="BK70" s="67"/>
      <c r="BL70" s="157"/>
      <c r="BM70" s="66">
        <f t="shared" si="49"/>
        <v>207302.83606557376</v>
      </c>
      <c r="BN70" s="67"/>
      <c r="BO70" s="67">
        <f t="shared" si="50"/>
        <v>1318261</v>
      </c>
      <c r="BP70" s="67"/>
      <c r="BQ70" s="74">
        <f t="shared" si="51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>
        <f t="shared" si="43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8"/>
        <v>97036</v>
      </c>
      <c r="AA71" s="33"/>
      <c r="AB71" s="46">
        <f t="shared" si="44"/>
        <v>6.0129670791353708E-2</v>
      </c>
      <c r="AC71" s="33"/>
      <c r="AD71" s="33">
        <f t="shared" si="45"/>
        <v>1565.0967741935483</v>
      </c>
      <c r="AE71" s="50"/>
      <c r="AF71" s="33"/>
      <c r="AG71" s="33">
        <f t="shared" si="35"/>
        <v>1403</v>
      </c>
      <c r="AH71" s="232"/>
      <c r="AI71" s="50"/>
      <c r="AJ71" s="10"/>
      <c r="AK71" s="23">
        <f t="shared" si="39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40"/>
        <v>2.4630378204773245E-2</v>
      </c>
      <c r="AR71" s="25"/>
      <c r="AS71" s="25"/>
      <c r="AT71" s="24"/>
      <c r="AU71" s="342">
        <f t="shared" si="46"/>
        <v>0.2293226024133416</v>
      </c>
      <c r="AV71" s="342"/>
      <c r="AW71" s="24">
        <f t="shared" si="47"/>
        <v>5968.9677419354839</v>
      </c>
      <c r="AX71" s="352"/>
      <c r="AY71" s="10"/>
      <c r="AZ71" s="66">
        <f t="shared" si="41"/>
        <v>323101</v>
      </c>
      <c r="BA71" s="67"/>
      <c r="BB71" s="67">
        <v>12968574</v>
      </c>
      <c r="BC71" s="67"/>
      <c r="BD71" s="67">
        <f t="shared" si="48"/>
        <v>22140</v>
      </c>
      <c r="BE71" s="67"/>
      <c r="BF71" s="157">
        <f t="shared" si="42"/>
        <v>6.8523464798932843E-2</v>
      </c>
      <c r="BG71" s="67"/>
      <c r="BH71" s="184"/>
      <c r="BI71" s="67"/>
      <c r="BJ71" s="67"/>
      <c r="BK71" s="67"/>
      <c r="BL71" s="157"/>
      <c r="BM71" s="66">
        <f t="shared" si="49"/>
        <v>209170.54838709679</v>
      </c>
      <c r="BN71" s="67"/>
      <c r="BO71" s="67">
        <f t="shared" si="50"/>
        <v>1340401</v>
      </c>
      <c r="BP71" s="67"/>
      <c r="BQ71" s="74">
        <f t="shared" si="51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>
        <f t="shared" si="43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8"/>
        <v>98454</v>
      </c>
      <c r="AA72" s="33"/>
      <c r="AB72" s="46">
        <f t="shared" si="44"/>
        <v>5.9961484913706474E-2</v>
      </c>
      <c r="AC72" s="33"/>
      <c r="AD72" s="33">
        <f t="shared" si="45"/>
        <v>1562.7619047619048</v>
      </c>
      <c r="AE72" s="50"/>
      <c r="AF72" s="33"/>
      <c r="AG72" s="33">
        <f t="shared" si="35"/>
        <v>1418</v>
      </c>
      <c r="AH72" s="232"/>
      <c r="AI72" s="50"/>
      <c r="AJ72" s="10"/>
      <c r="AK72" s="23">
        <f t="shared" si="39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40"/>
        <v>3.2677071736616263E-2</v>
      </c>
      <c r="AR72" s="25"/>
      <c r="AS72" s="25"/>
      <c r="AT72" s="24"/>
      <c r="AU72" s="342">
        <f t="shared" si="46"/>
        <v>0.23275256188663021</v>
      </c>
      <c r="AV72" s="342"/>
      <c r="AW72" s="24">
        <f t="shared" si="47"/>
        <v>6066.1746031746034</v>
      </c>
      <c r="AX72" s="352"/>
      <c r="AY72" s="10"/>
      <c r="AZ72" s="66">
        <f t="shared" si="41"/>
        <v>470540</v>
      </c>
      <c r="BA72" s="67"/>
      <c r="BB72" s="67">
        <v>13439114</v>
      </c>
      <c r="BC72" s="67"/>
      <c r="BD72" s="67">
        <f t="shared" si="48"/>
        <v>28175</v>
      </c>
      <c r="BE72" s="67"/>
      <c r="BF72" s="157">
        <f t="shared" si="42"/>
        <v>5.9878012496280872E-2</v>
      </c>
      <c r="BG72" s="67"/>
      <c r="BH72" s="184"/>
      <c r="BI72" s="67"/>
      <c r="BJ72" s="67"/>
      <c r="BK72" s="67"/>
      <c r="BL72" s="157"/>
      <c r="BM72" s="66">
        <f t="shared" si="49"/>
        <v>213319.26984126985</v>
      </c>
      <c r="BN72" s="67"/>
      <c r="BO72" s="67">
        <f t="shared" si="50"/>
        <v>1368576</v>
      </c>
      <c r="BP72" s="67"/>
      <c r="BQ72" s="74">
        <f t="shared" si="51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>
        <f t="shared" si="43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8"/>
        <v>99747</v>
      </c>
      <c r="AA73" s="33"/>
      <c r="AB73" s="46">
        <f t="shared" si="44"/>
        <v>5.9873730158539598E-2</v>
      </c>
      <c r="AC73" s="33"/>
      <c r="AD73" s="33">
        <f t="shared" si="45"/>
        <v>1558.546875</v>
      </c>
      <c r="AE73" s="50"/>
      <c r="AF73" s="33"/>
      <c r="AG73" s="33">
        <f t="shared" si="35"/>
        <v>1293</v>
      </c>
      <c r="AH73" s="232"/>
      <c r="AI73" s="50"/>
      <c r="AJ73" s="10"/>
      <c r="AK73" s="23">
        <f t="shared" si="39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40"/>
        <v>0.13456873791437821</v>
      </c>
      <c r="AR73" s="25"/>
      <c r="AS73" s="25"/>
      <c r="AT73" s="24"/>
      <c r="AU73" s="342">
        <f t="shared" si="46"/>
        <v>0.26026917877783085</v>
      </c>
      <c r="AV73" s="342"/>
      <c r="AW73" s="24">
        <f t="shared" si="47"/>
        <v>6774.953125</v>
      </c>
      <c r="AX73" s="352"/>
      <c r="AY73" s="10"/>
      <c r="AZ73" s="66">
        <f t="shared" si="41"/>
        <v>470791</v>
      </c>
      <c r="BA73" s="67"/>
      <c r="BB73" s="67">
        <v>13909905</v>
      </c>
      <c r="BC73" s="67"/>
      <c r="BD73" s="67">
        <f t="shared" si="48"/>
        <v>24002</v>
      </c>
      <c r="BE73" s="67"/>
      <c r="BF73" s="157">
        <f t="shared" si="42"/>
        <v>5.0982283008808582E-2</v>
      </c>
      <c r="BG73" s="67"/>
      <c r="BH73" s="184"/>
      <c r="BI73" s="67"/>
      <c r="BJ73" s="67"/>
      <c r="BK73" s="67"/>
      <c r="BL73" s="157"/>
      <c r="BM73" s="66">
        <f t="shared" si="49"/>
        <v>217342.265625</v>
      </c>
      <c r="BN73" s="67"/>
      <c r="BO73" s="67">
        <f t="shared" si="50"/>
        <v>1392578</v>
      </c>
      <c r="BP73" s="67"/>
      <c r="BQ73" s="74">
        <f t="shared" si="51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>
        <f t="shared" si="43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8"/>
        <v>100783</v>
      </c>
      <c r="AA74" s="33"/>
      <c r="AB74" s="46">
        <f t="shared" si="44"/>
        <v>5.9709671991677156E-2</v>
      </c>
      <c r="AC74" s="33"/>
      <c r="AD74" s="33">
        <f t="shared" si="45"/>
        <v>1550.5076923076922</v>
      </c>
      <c r="AE74" s="50"/>
      <c r="AF74" s="33"/>
      <c r="AG74" s="33">
        <f t="shared" si="35"/>
        <v>1036</v>
      </c>
      <c r="AH74" s="232"/>
      <c r="AI74" s="50"/>
      <c r="AJ74" s="10"/>
      <c r="AK74" s="23">
        <f t="shared" si="39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40"/>
        <v>3.0712850873045709E-2</v>
      </c>
      <c r="AR74" s="25"/>
      <c r="AS74" s="25"/>
      <c r="AT74" s="24"/>
      <c r="AU74" s="342">
        <f t="shared" si="46"/>
        <v>0.26477767429515298</v>
      </c>
      <c r="AV74" s="342"/>
      <c r="AW74" s="24">
        <f t="shared" si="47"/>
        <v>6875.6</v>
      </c>
      <c r="AX74" s="352"/>
      <c r="AY74" s="10"/>
      <c r="AZ74" s="66">
        <f t="shared" si="41"/>
        <v>448064</v>
      </c>
      <c r="BA74" s="67"/>
      <c r="BB74" s="67">
        <v>14357969</v>
      </c>
      <c r="BC74" s="67"/>
      <c r="BD74" s="67">
        <f t="shared" si="48"/>
        <v>21928</v>
      </c>
      <c r="BE74" s="67"/>
      <c r="BF74" s="157">
        <f t="shared" si="42"/>
        <v>4.8939437223253821E-2</v>
      </c>
      <c r="BG74" s="67"/>
      <c r="BH74" s="184"/>
      <c r="BI74" s="67"/>
      <c r="BJ74" s="67"/>
      <c r="BK74" s="67"/>
      <c r="BL74" s="157"/>
      <c r="BM74" s="66">
        <f t="shared" si="49"/>
        <v>220891.83076923076</v>
      </c>
      <c r="BN74" s="67"/>
      <c r="BO74" s="67">
        <f t="shared" si="50"/>
        <v>1414506</v>
      </c>
      <c r="BP74" s="67"/>
      <c r="BQ74" s="74">
        <f t="shared" si="51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>
        <f t="shared" si="43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8"/>
        <v>101400</v>
      </c>
      <c r="AA75" s="33"/>
      <c r="AB75" s="46">
        <f t="shared" si="44"/>
        <v>5.9385344118742578E-2</v>
      </c>
      <c r="AC75" s="33"/>
      <c r="AD75" s="33">
        <f t="shared" si="45"/>
        <v>1536.3636363636363</v>
      </c>
      <c r="AE75" s="50"/>
      <c r="AF75" s="33">
        <f>SUM(V69:V75)</f>
        <v>8322</v>
      </c>
      <c r="AG75" s="33">
        <f t="shared" si="35"/>
        <v>617</v>
      </c>
      <c r="AH75" s="232">
        <f>+(AF75-AF68)/AF68</f>
        <v>-0.1833971151015602</v>
      </c>
      <c r="AI75" s="50"/>
      <c r="AJ75" s="392"/>
      <c r="AK75" s="23">
        <f t="shared" si="39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40"/>
        <v>1.0713470600607723E-2</v>
      </c>
      <c r="AR75" s="25"/>
      <c r="AS75" s="25"/>
      <c r="AT75" s="24"/>
      <c r="AU75" s="342">
        <f t="shared" si="46"/>
        <v>0.26454121014915444</v>
      </c>
      <c r="AV75" s="342"/>
      <c r="AW75" s="24">
        <f t="shared" si="47"/>
        <v>6843.969696969697</v>
      </c>
      <c r="AX75" s="352"/>
      <c r="AY75" s="392"/>
      <c r="AZ75" s="66">
        <f t="shared" si="41"/>
        <v>391787</v>
      </c>
      <c r="BA75" s="67"/>
      <c r="BB75" s="67">
        <v>14749756</v>
      </c>
      <c r="BC75" s="67"/>
      <c r="BD75" s="67">
        <f t="shared" si="48"/>
        <v>19608</v>
      </c>
      <c r="BE75" s="67"/>
      <c r="BF75" s="157">
        <f t="shared" si="42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9"/>
        <v>223481.15151515152</v>
      </c>
      <c r="BN75" s="67"/>
      <c r="BO75" s="67">
        <f t="shared" si="50"/>
        <v>1434114</v>
      </c>
      <c r="BP75" s="67"/>
      <c r="BQ75" s="74">
        <f t="shared" si="51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>
        <f t="shared" si="43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8"/>
        <v>101905</v>
      </c>
      <c r="AA76" s="33"/>
      <c r="AB76" s="46">
        <f t="shared" si="44"/>
        <v>5.8997314856520246E-2</v>
      </c>
      <c r="AC76" s="33"/>
      <c r="AD76" s="33">
        <f t="shared" si="45"/>
        <v>1520.9701492537313</v>
      </c>
      <c r="AE76" s="50"/>
      <c r="AF76" s="33"/>
      <c r="AG76" s="33">
        <f t="shared" si="35"/>
        <v>505</v>
      </c>
      <c r="AH76" s="232"/>
      <c r="AI76" s="50"/>
      <c r="AJ76" s="10"/>
      <c r="AK76" s="23">
        <f t="shared" si="39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40"/>
        <v>2.8709193229164362E-2</v>
      </c>
      <c r="AR76" s="25"/>
      <c r="AS76" s="25"/>
      <c r="AT76" s="24"/>
      <c r="AU76" s="342">
        <f t="shared" si="46"/>
        <v>0.26901802948215753</v>
      </c>
      <c r="AV76" s="342"/>
      <c r="AW76" s="24">
        <f t="shared" si="47"/>
        <v>6935.373134328358</v>
      </c>
      <c r="AX76" s="352"/>
      <c r="AY76" s="10"/>
      <c r="AZ76" s="66">
        <f t="shared" si="41"/>
        <v>437891</v>
      </c>
      <c r="BA76" s="67"/>
      <c r="BB76" s="67">
        <v>15187647</v>
      </c>
      <c r="BC76" s="67"/>
      <c r="BD76" s="67">
        <f t="shared" si="48"/>
        <v>19790</v>
      </c>
      <c r="BE76" s="67"/>
      <c r="BF76" s="157">
        <f t="shared" si="42"/>
        <v>4.5193895284442932E-2</v>
      </c>
      <c r="BG76" s="67"/>
      <c r="BH76" s="184"/>
      <c r="BI76" s="67"/>
      <c r="BJ76" s="67"/>
      <c r="BK76" s="67"/>
      <c r="BL76" s="157"/>
      <c r="BM76" s="66">
        <f t="shared" si="49"/>
        <v>226681.29850746269</v>
      </c>
      <c r="BN76" s="67"/>
      <c r="BO76" s="67">
        <f t="shared" si="50"/>
        <v>1453904</v>
      </c>
      <c r="BP76" s="67"/>
      <c r="BQ76" s="74">
        <f t="shared" si="51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5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>
        <f t="shared" si="43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8"/>
        <v>102679</v>
      </c>
      <c r="AA77" s="33"/>
      <c r="AB77" s="46">
        <f t="shared" si="44"/>
        <v>5.8797592413272995E-2</v>
      </c>
      <c r="AC77" s="33"/>
      <c r="AD77" s="33">
        <f t="shared" si="45"/>
        <v>1509.9852941176471</v>
      </c>
      <c r="AE77" s="50"/>
      <c r="AF77" s="33"/>
      <c r="AG77" s="33">
        <f t="shared" si="35"/>
        <v>774</v>
      </c>
      <c r="AH77" s="232"/>
      <c r="AI77" s="50"/>
      <c r="AJ77" s="10"/>
      <c r="AK77" s="23">
        <f t="shared" si="39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40"/>
        <v>3.2924441001140593E-2</v>
      </c>
      <c r="AR77" s="25"/>
      <c r="AS77" s="25"/>
      <c r="AT77" s="24"/>
      <c r="AU77" s="342">
        <f t="shared" si="46"/>
        <v>0.27484706349892601</v>
      </c>
      <c r="AV77" s="342"/>
      <c r="AW77" s="24">
        <f t="shared" si="47"/>
        <v>7058.3676470588234</v>
      </c>
      <c r="AX77" s="352"/>
      <c r="AY77" s="10"/>
      <c r="AZ77" s="66">
        <f t="shared" si="41"/>
        <v>344512</v>
      </c>
      <c r="BA77" s="67"/>
      <c r="BB77" s="67">
        <v>15532159</v>
      </c>
      <c r="BC77" s="67"/>
      <c r="BD77" s="67">
        <f t="shared" si="48"/>
        <v>19031</v>
      </c>
      <c r="BE77" s="67"/>
      <c r="BF77" s="157">
        <f t="shared" si="42"/>
        <v>5.5240456065391047E-2</v>
      </c>
      <c r="BG77" s="67"/>
      <c r="BH77" s="184"/>
      <c r="BI77" s="67"/>
      <c r="BJ77" s="67"/>
      <c r="BK77" s="67"/>
      <c r="BL77" s="157"/>
      <c r="BM77" s="66">
        <f t="shared" si="49"/>
        <v>228414.10294117648</v>
      </c>
      <c r="BN77" s="67"/>
      <c r="BO77" s="67">
        <f t="shared" si="50"/>
        <v>1472935</v>
      </c>
      <c r="BP77" s="67"/>
      <c r="BQ77" s="74">
        <f t="shared" si="51"/>
        <v>9.4831310959410081E-2</v>
      </c>
      <c r="BR77" s="67"/>
      <c r="BS77" s="86"/>
      <c r="BT77" s="184"/>
      <c r="BU77" s="1"/>
      <c r="BV77">
        <f t="shared" ref="BV77:BV115" si="53">+BV76+1</f>
        <v>68</v>
      </c>
    </row>
    <row r="78" spans="2:74" x14ac:dyDescent="0.3">
      <c r="B78" s="172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>
        <f t="shared" si="43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8"/>
        <v>104207</v>
      </c>
      <c r="AA78" s="33"/>
      <c r="AB78" s="46">
        <f t="shared" si="44"/>
        <v>5.8978673453852291E-2</v>
      </c>
      <c r="AC78" s="33"/>
      <c r="AD78" s="33">
        <f t="shared" si="45"/>
        <v>1510.2463768115942</v>
      </c>
      <c r="AE78" s="50"/>
      <c r="AF78" s="33"/>
      <c r="AG78" s="33">
        <f t="shared" si="35"/>
        <v>1528</v>
      </c>
      <c r="AH78" s="232"/>
      <c r="AI78" s="50"/>
      <c r="AJ78" s="10"/>
      <c r="AK78" s="23">
        <f t="shared" si="39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40"/>
        <v>2.1170117236738208E-2</v>
      </c>
      <c r="AR78" s="25"/>
      <c r="AS78" s="25"/>
      <c r="AT78" s="24"/>
      <c r="AU78" s="342">
        <f t="shared" si="46"/>
        <v>0.27740187530527338</v>
      </c>
      <c r="AV78" s="342"/>
      <c r="AW78" s="24">
        <f t="shared" si="47"/>
        <v>7103.333333333333</v>
      </c>
      <c r="AX78" s="352"/>
      <c r="AY78" s="10"/>
      <c r="AZ78" s="66">
        <f t="shared" si="41"/>
        <v>343314</v>
      </c>
      <c r="BA78" s="67"/>
      <c r="BB78" s="67">
        <v>15875473</v>
      </c>
      <c r="BC78" s="67"/>
      <c r="BD78" s="67">
        <f t="shared" si="48"/>
        <v>20546</v>
      </c>
      <c r="BE78" s="67"/>
      <c r="BF78" s="157">
        <f t="shared" si="42"/>
        <v>5.9846088420512998E-2</v>
      </c>
      <c r="BG78" s="67"/>
      <c r="BH78" s="184"/>
      <c r="BI78" s="67"/>
      <c r="BJ78" s="67"/>
      <c r="BK78" s="67"/>
      <c r="BL78" s="157"/>
      <c r="BM78" s="66">
        <f t="shared" si="49"/>
        <v>230079.31884057971</v>
      </c>
      <c r="BN78" s="67"/>
      <c r="BO78" s="67">
        <f t="shared" si="50"/>
        <v>1493481</v>
      </c>
      <c r="BP78" s="67"/>
      <c r="BQ78" s="74">
        <f t="shared" si="51"/>
        <v>9.4074740324272543E-2</v>
      </c>
      <c r="BR78" s="67"/>
      <c r="BS78" s="86"/>
      <c r="BT78" s="184"/>
      <c r="BU78" s="1"/>
      <c r="BV78">
        <f t="shared" si="53"/>
        <v>69</v>
      </c>
    </row>
    <row r="79" spans="2:74" x14ac:dyDescent="0.3">
      <c r="B79" s="172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>
        <f t="shared" si="43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8"/>
        <v>105430</v>
      </c>
      <c r="AA79" s="33"/>
      <c r="AB79" s="46">
        <f t="shared" si="44"/>
        <v>5.891533860812722E-2</v>
      </c>
      <c r="AC79" s="33"/>
      <c r="AD79" s="33">
        <f t="shared" si="45"/>
        <v>1506.1428571428571</v>
      </c>
      <c r="AE79" s="50"/>
      <c r="AF79" s="33"/>
      <c r="AG79" s="33">
        <f t="shared" si="35"/>
        <v>1223</v>
      </c>
      <c r="AH79" s="232"/>
      <c r="AI79" s="50"/>
      <c r="AJ79" s="10"/>
      <c r="AK79" s="23">
        <f t="shared" si="39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40"/>
        <v>1.7536163874890334E-2</v>
      </c>
      <c r="AR79" s="25"/>
      <c r="AS79" s="25"/>
      <c r="AT79" s="24"/>
      <c r="AU79" s="342">
        <f t="shared" si="46"/>
        <v>0.2786925187075619</v>
      </c>
      <c r="AV79" s="342"/>
      <c r="AW79" s="24">
        <f t="shared" si="47"/>
        <v>7124.6428571428569</v>
      </c>
      <c r="AX79" s="352"/>
      <c r="AY79" s="10"/>
      <c r="AZ79" s="66">
        <f t="shared" si="41"/>
        <v>455839</v>
      </c>
      <c r="BA79" s="67"/>
      <c r="BB79" s="67">
        <v>16331312</v>
      </c>
      <c r="BC79" s="67"/>
      <c r="BD79" s="67">
        <f t="shared" si="48"/>
        <v>22658</v>
      </c>
      <c r="BE79" s="67"/>
      <c r="BF79" s="157">
        <f t="shared" si="42"/>
        <v>4.9706146249004581E-2</v>
      </c>
      <c r="BG79" s="67"/>
      <c r="BH79" s="184"/>
      <c r="BI79" s="67"/>
      <c r="BJ79" s="67"/>
      <c r="BK79" s="67"/>
      <c r="BL79" s="157"/>
      <c r="BM79" s="66">
        <f t="shared" si="49"/>
        <v>233304.45714285714</v>
      </c>
      <c r="BN79" s="67"/>
      <c r="BO79" s="67">
        <f t="shared" si="50"/>
        <v>1516139</v>
      </c>
      <c r="BP79" s="67"/>
      <c r="BQ79" s="74">
        <f t="shared" si="51"/>
        <v>9.2836325703654424E-2</v>
      </c>
      <c r="BR79" s="67"/>
      <c r="BS79" s="86"/>
      <c r="BT79" s="184"/>
      <c r="BU79" s="1"/>
      <c r="BV79">
        <f t="shared" si="53"/>
        <v>70</v>
      </c>
    </row>
    <row r="80" spans="2:74" x14ac:dyDescent="0.3">
      <c r="B80" s="172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>
        <f t="shared" si="43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8"/>
        <v>106642</v>
      </c>
      <c r="AA80" s="33"/>
      <c r="AB80" s="46">
        <f t="shared" si="44"/>
        <v>5.8769328100183732E-2</v>
      </c>
      <c r="AC80" s="33"/>
      <c r="AD80" s="33">
        <f t="shared" si="45"/>
        <v>1502</v>
      </c>
      <c r="AE80" s="50"/>
      <c r="AF80" s="33"/>
      <c r="AG80" s="33">
        <f t="shared" si="35"/>
        <v>1212</v>
      </c>
      <c r="AH80" s="232"/>
      <c r="AI80" s="50"/>
      <c r="AJ80" s="10"/>
      <c r="AK80" s="23">
        <f t="shared" si="39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40"/>
        <v>4.1794576169231538E-2</v>
      </c>
      <c r="AR80" s="25"/>
      <c r="AS80" s="25"/>
      <c r="AT80" s="24"/>
      <c r="AU80" s="342">
        <f t="shared" si="46"/>
        <v>0.28632922330493016</v>
      </c>
      <c r="AV80" s="342"/>
      <c r="AW80" s="24">
        <f t="shared" si="47"/>
        <v>7317.8732394366198</v>
      </c>
      <c r="AX80" s="352"/>
      <c r="AY80" s="10"/>
      <c r="AZ80" s="66">
        <f t="shared" si="41"/>
        <v>479466</v>
      </c>
      <c r="BA80" s="67"/>
      <c r="BB80" s="67">
        <v>16810778</v>
      </c>
      <c r="BC80" s="67"/>
      <c r="BD80" s="67">
        <f t="shared" si="48"/>
        <v>25069</v>
      </c>
      <c r="BE80" s="67"/>
      <c r="BF80" s="157">
        <f t="shared" si="42"/>
        <v>5.2285250674708947E-2</v>
      </c>
      <c r="BG80" s="67"/>
      <c r="BH80" s="184"/>
      <c r="BI80" s="67"/>
      <c r="BJ80" s="67"/>
      <c r="BK80" s="67"/>
      <c r="BL80" s="157"/>
      <c r="BM80" s="66">
        <f t="shared" si="49"/>
        <v>236771.52112676058</v>
      </c>
      <c r="BN80" s="67"/>
      <c r="BO80" s="67">
        <f t="shared" si="50"/>
        <v>1541208</v>
      </c>
      <c r="BP80" s="67"/>
      <c r="BQ80" s="74">
        <f t="shared" si="51"/>
        <v>9.1679754500356855E-2</v>
      </c>
      <c r="BR80" s="67"/>
      <c r="BS80" s="86"/>
      <c r="BT80" s="184"/>
      <c r="BU80" s="1"/>
      <c r="BV80">
        <f t="shared" si="53"/>
        <v>71</v>
      </c>
    </row>
    <row r="81" spans="2:74" x14ac:dyDescent="0.3">
      <c r="B81" s="476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>
        <f t="shared" si="43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8"/>
        <v>107657</v>
      </c>
      <c r="AA81" s="33"/>
      <c r="AB81" s="46">
        <f t="shared" si="44"/>
        <v>5.8576857198200528E-2</v>
      </c>
      <c r="AC81" s="33"/>
      <c r="AD81" s="33">
        <f t="shared" si="45"/>
        <v>1495.2361111111111</v>
      </c>
      <c r="AE81" s="50"/>
      <c r="AF81" s="33"/>
      <c r="AG81" s="33">
        <f t="shared" si="35"/>
        <v>1015</v>
      </c>
      <c r="AH81" s="232"/>
      <c r="AI81" s="50"/>
      <c r="AJ81" s="10"/>
      <c r="AK81" s="23">
        <f t="shared" si="39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40"/>
        <v>3.0157688391724679E-2</v>
      </c>
      <c r="AR81" s="25"/>
      <c r="AS81" s="25"/>
      <c r="AT81" s="24"/>
      <c r="AU81" s="342">
        <f t="shared" si="46"/>
        <v>0.2912263939460551</v>
      </c>
      <c r="AV81" s="342"/>
      <c r="AW81" s="24">
        <f t="shared" si="47"/>
        <v>7433.8611111111113</v>
      </c>
      <c r="AX81" s="352"/>
      <c r="AY81" s="505"/>
      <c r="AZ81" s="66">
        <f t="shared" si="41"/>
        <v>460063</v>
      </c>
      <c r="BA81" s="67"/>
      <c r="BB81" s="67">
        <v>17270841</v>
      </c>
      <c r="BC81" s="67"/>
      <c r="BD81" s="67">
        <f t="shared" si="48"/>
        <v>23290</v>
      </c>
      <c r="BE81" s="67"/>
      <c r="BF81" s="157">
        <f t="shared" si="42"/>
        <v>5.0623501563916248E-2</v>
      </c>
      <c r="BG81" s="67"/>
      <c r="BH81" s="184"/>
      <c r="BI81" s="67"/>
      <c r="BJ81" s="67"/>
      <c r="BK81" s="67"/>
      <c r="BL81" s="157"/>
      <c r="BM81" s="66">
        <f t="shared" si="49"/>
        <v>239872.79166666666</v>
      </c>
      <c r="BN81" s="67"/>
      <c r="BO81" s="67">
        <f t="shared" si="50"/>
        <v>1564498</v>
      </c>
      <c r="BP81" s="67"/>
      <c r="BQ81" s="74">
        <f t="shared" si="51"/>
        <v>9.0586092478067509E-2</v>
      </c>
      <c r="BR81" s="67"/>
      <c r="BS81" s="86"/>
      <c r="BT81" s="184"/>
      <c r="BU81" s="1"/>
      <c r="BV81">
        <f t="shared" si="53"/>
        <v>72</v>
      </c>
    </row>
    <row r="82" spans="2:74" x14ac:dyDescent="0.3">
      <c r="B82" s="391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>
        <f t="shared" si="43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8"/>
        <v>108295</v>
      </c>
      <c r="AA82" s="33"/>
      <c r="AB82" s="46">
        <f t="shared" si="44"/>
        <v>5.8278702375276208E-2</v>
      </c>
      <c r="AC82" s="33"/>
      <c r="AD82" s="33">
        <f t="shared" si="45"/>
        <v>1483.4931506849316</v>
      </c>
      <c r="AE82" s="50"/>
      <c r="AF82" s="33">
        <f>SUM(V76:V82)</f>
        <v>6895</v>
      </c>
      <c r="AG82" s="33">
        <f t="shared" si="35"/>
        <v>638</v>
      </c>
      <c r="AH82" s="232">
        <f>+(AF82-AF75)/AF75</f>
        <v>-0.17147320355683729</v>
      </c>
      <c r="AI82" s="50"/>
      <c r="AJ82" s="392"/>
      <c r="AK82" s="23">
        <f t="shared" si="39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40"/>
        <v>0.12074815315803437</v>
      </c>
      <c r="AR82" s="25"/>
      <c r="AS82" s="25"/>
      <c r="AT82" s="24"/>
      <c r="AU82" s="342">
        <f t="shared" si="46"/>
        <v>0.32281703086707431</v>
      </c>
      <c r="AV82" s="342"/>
      <c r="AW82" s="24">
        <f t="shared" si="47"/>
        <v>8217.3561643835619</v>
      </c>
      <c r="AX82" s="352"/>
      <c r="AY82" s="392"/>
      <c r="AZ82" s="66">
        <f t="shared" si="41"/>
        <v>401726</v>
      </c>
      <c r="BA82" s="67"/>
      <c r="BB82" s="67">
        <v>17672567</v>
      </c>
      <c r="BC82" s="67"/>
      <c r="BD82" s="67">
        <f t="shared" si="48"/>
        <v>20350</v>
      </c>
      <c r="BE82" s="67"/>
      <c r="BF82" s="157">
        <f t="shared" si="42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9"/>
        <v>242089.95890410958</v>
      </c>
      <c r="BN82" s="67"/>
      <c r="BO82" s="67">
        <f t="shared" si="50"/>
        <v>1584848</v>
      </c>
      <c r="BP82" s="67"/>
      <c r="BQ82" s="74">
        <f t="shared" si="51"/>
        <v>8.9678426456100011E-2</v>
      </c>
      <c r="BR82" s="67"/>
      <c r="BS82" s="86"/>
      <c r="BT82" s="184"/>
      <c r="BU82" s="1"/>
      <c r="BV82">
        <f t="shared" si="53"/>
        <v>73</v>
      </c>
    </row>
    <row r="83" spans="2:74" x14ac:dyDescent="0.3">
      <c r="B83" s="172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>
        <f t="shared" si="43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8"/>
        <v>109025</v>
      </c>
      <c r="AA83" s="33"/>
      <c r="AB83" s="46">
        <f t="shared" si="44"/>
        <v>5.7980332688250612E-2</v>
      </c>
      <c r="AC83" s="33"/>
      <c r="AD83" s="33">
        <f t="shared" si="45"/>
        <v>1473.3108108108108</v>
      </c>
      <c r="AE83" s="50"/>
      <c r="AF83" s="33"/>
      <c r="AG83" s="33">
        <f>SUM(AG52:AG82)</f>
        <v>42339</v>
      </c>
      <c r="AH83" s="232"/>
      <c r="AI83" s="50"/>
      <c r="AJ83" s="10"/>
      <c r="AK83" s="23">
        <f t="shared" si="39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40"/>
        <v>2.5774046580325307E-2</v>
      </c>
      <c r="AR83" s="25"/>
      <c r="AS83" s="25"/>
      <c r="AT83" s="24"/>
      <c r="AU83" s="342">
        <f t="shared" si="46"/>
        <v>0.32723615824256708</v>
      </c>
      <c r="AV83" s="342"/>
      <c r="AW83" s="24">
        <f t="shared" si="47"/>
        <v>8315.2432432432433</v>
      </c>
      <c r="AX83" s="352"/>
      <c r="AY83" s="10"/>
      <c r="AZ83" s="66">
        <f t="shared" si="41"/>
        <v>477486</v>
      </c>
      <c r="BA83" s="67"/>
      <c r="BB83" s="67">
        <v>18150053</v>
      </c>
      <c r="BC83" s="67"/>
      <c r="BD83" s="67">
        <f t="shared" si="48"/>
        <v>22153</v>
      </c>
      <c r="BE83" s="67"/>
      <c r="BF83" s="157">
        <f t="shared" si="42"/>
        <v>4.6395077552011998E-2</v>
      </c>
      <c r="BG83" s="67"/>
      <c r="BH83" s="184"/>
      <c r="BI83" s="67"/>
      <c r="BJ83" s="67">
        <f>SUM(AZ52:AZ82)</f>
        <v>11296121</v>
      </c>
      <c r="BK83" s="67"/>
      <c r="BL83" s="157"/>
      <c r="BM83" s="66">
        <f t="shared" si="49"/>
        <v>245270.98648648648</v>
      </c>
      <c r="BN83" s="67"/>
      <c r="BO83" s="67">
        <f t="shared" si="50"/>
        <v>1607001</v>
      </c>
      <c r="BP83" s="67"/>
      <c r="BQ83" s="74">
        <f t="shared" si="51"/>
        <v>8.8539741454198503E-2</v>
      </c>
      <c r="BR83" s="67"/>
      <c r="BS83" s="86"/>
      <c r="BT83" s="184"/>
      <c r="BU83" s="1"/>
      <c r="BV83">
        <f t="shared" si="53"/>
        <v>74</v>
      </c>
    </row>
    <row r="84" spans="2:74" x14ac:dyDescent="0.3">
      <c r="B84" s="172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>
        <f t="shared" si="43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8"/>
        <v>110159</v>
      </c>
      <c r="AA84" s="33"/>
      <c r="AB84" s="46">
        <f t="shared" si="44"/>
        <v>5.7909508737234272E-2</v>
      </c>
      <c r="AC84" s="33"/>
      <c r="AD84" s="33">
        <f t="shared" si="45"/>
        <v>1468.7866666666666</v>
      </c>
      <c r="AE84" s="50"/>
      <c r="AF84" s="33"/>
      <c r="AG84" s="33">
        <f>+AG83/31</f>
        <v>1365.7741935483871</v>
      </c>
      <c r="AH84" s="232"/>
      <c r="AI84" s="50"/>
      <c r="AJ84" s="10"/>
      <c r="AK84" s="23">
        <f t="shared" si="39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40"/>
        <v>4.9320037443444799E-2</v>
      </c>
      <c r="AR84" s="25"/>
      <c r="AS84" s="25"/>
      <c r="AT84" s="24"/>
      <c r="AU84" s="342">
        <f t="shared" si="46"/>
        <v>0.33942555727105794</v>
      </c>
      <c r="AV84" s="342"/>
      <c r="AW84" s="24">
        <f t="shared" si="47"/>
        <v>8609.0133333333342</v>
      </c>
      <c r="AX84" s="352"/>
      <c r="AY84" s="10"/>
      <c r="AZ84" s="66">
        <f t="shared" si="41"/>
        <v>453121</v>
      </c>
      <c r="BA84" s="67"/>
      <c r="BB84" s="67">
        <v>18603174</v>
      </c>
      <c r="BC84" s="67"/>
      <c r="BD84" s="67">
        <f t="shared" si="48"/>
        <v>21882</v>
      </c>
      <c r="BE84" s="67"/>
      <c r="BF84" s="157">
        <f t="shared" si="42"/>
        <v>4.8291736644295896E-2</v>
      </c>
      <c r="BG84" s="67"/>
      <c r="BH84" s="184"/>
      <c r="BI84" s="67"/>
      <c r="BJ84" s="67"/>
      <c r="BK84" s="67"/>
      <c r="BL84" s="157"/>
      <c r="BM84" s="66">
        <f t="shared" si="49"/>
        <v>248042.32</v>
      </c>
      <c r="BN84" s="67"/>
      <c r="BO84" s="67">
        <f t="shared" si="50"/>
        <v>1628883</v>
      </c>
      <c r="BP84" s="67"/>
      <c r="BQ84" s="74">
        <f t="shared" si="51"/>
        <v>8.7559413248513393E-2</v>
      </c>
      <c r="BR84" s="67"/>
      <c r="BS84" s="86"/>
      <c r="BT84" s="184"/>
      <c r="BU84" s="1"/>
      <c r="BV84">
        <f t="shared" si="53"/>
        <v>75</v>
      </c>
    </row>
    <row r="85" spans="2:74" x14ac:dyDescent="0.3">
      <c r="B85" s="172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>
        <f t="shared" si="43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8"/>
        <v>111242</v>
      </c>
      <c r="AA85" s="33"/>
      <c r="AB85" s="46">
        <f t="shared" si="44"/>
        <v>5.7852997572859714E-2</v>
      </c>
      <c r="AC85" s="33"/>
      <c r="AD85" s="33">
        <f t="shared" si="45"/>
        <v>1463.7105263157894</v>
      </c>
      <c r="AE85" s="50"/>
      <c r="AF85" s="33"/>
      <c r="AG85" s="33"/>
      <c r="AH85" s="232"/>
      <c r="AI85" s="50"/>
      <c r="AJ85" s="10"/>
      <c r="AK85" s="23">
        <f t="shared" si="39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40"/>
        <v>6.6587576431522938E-2</v>
      </c>
      <c r="AR85" s="25"/>
      <c r="AS85" s="25"/>
      <c r="AT85" s="24"/>
      <c r="AU85" s="342">
        <f t="shared" si="46"/>
        <v>0.35815271065336202</v>
      </c>
      <c r="AV85" s="342"/>
      <c r="AW85" s="24">
        <f t="shared" si="47"/>
        <v>9061.4473684210534</v>
      </c>
      <c r="AX85" s="352"/>
      <c r="AY85" s="10"/>
      <c r="AZ85" s="66">
        <f t="shared" si="41"/>
        <v>493497</v>
      </c>
      <c r="BA85" s="67"/>
      <c r="BB85" s="67">
        <v>19096671</v>
      </c>
      <c r="BC85" s="67"/>
      <c r="BD85" s="67">
        <f t="shared" si="48"/>
        <v>20578</v>
      </c>
      <c r="BE85" s="67"/>
      <c r="BF85" s="157">
        <f t="shared" si="42"/>
        <v>4.1698328459950113E-2</v>
      </c>
      <c r="BG85" s="67"/>
      <c r="BH85" s="184"/>
      <c r="BI85" s="67"/>
      <c r="BJ85" s="67"/>
      <c r="BK85" s="67"/>
      <c r="BL85" s="157"/>
      <c r="BM85" s="66">
        <f t="shared" si="49"/>
        <v>251271.98684210525</v>
      </c>
      <c r="BN85" s="67"/>
      <c r="BO85" s="67">
        <f t="shared" si="50"/>
        <v>1649461</v>
      </c>
      <c r="BP85" s="67"/>
      <c r="BQ85" s="74">
        <f t="shared" si="51"/>
        <v>8.6374269106903503E-2</v>
      </c>
      <c r="BR85" s="67"/>
      <c r="BS85" s="86"/>
      <c r="BT85" s="184"/>
      <c r="BU85" s="1"/>
      <c r="BV85">
        <f t="shared" si="53"/>
        <v>76</v>
      </c>
    </row>
    <row r="86" spans="2:74" x14ac:dyDescent="0.3">
      <c r="B86" s="172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>
        <f t="shared" si="43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8"/>
        <v>112273</v>
      </c>
      <c r="AA86" s="33"/>
      <c r="AB86" s="46">
        <f t="shared" si="44"/>
        <v>5.7720732072837122E-2</v>
      </c>
      <c r="AC86" s="33"/>
      <c r="AD86" s="33">
        <f t="shared" si="45"/>
        <v>1458.090909090909</v>
      </c>
      <c r="AE86" s="50"/>
      <c r="AF86" s="33"/>
      <c r="AG86" s="33"/>
      <c r="AH86" s="232"/>
      <c r="AI86" s="50"/>
      <c r="AJ86" s="10"/>
      <c r="AK86" s="23">
        <f t="shared" si="39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40"/>
        <v>3.4242815862459523E-2</v>
      </c>
      <c r="AR86" s="25"/>
      <c r="AS86" s="25"/>
      <c r="AT86" s="24"/>
      <c r="AU86" s="342">
        <f t="shared" si="46"/>
        <v>0.36617625662752745</v>
      </c>
      <c r="AV86" s="342"/>
      <c r="AW86" s="24">
        <f t="shared" si="47"/>
        <v>9250.0259740259735</v>
      </c>
      <c r="AX86" s="352"/>
      <c r="AY86" s="10"/>
      <c r="AZ86" s="66">
        <f t="shared" si="41"/>
        <v>471398</v>
      </c>
      <c r="BA86" s="67"/>
      <c r="BB86" s="67">
        <v>19568069</v>
      </c>
      <c r="BC86" s="67"/>
      <c r="BD86" s="67">
        <f t="shared" si="48"/>
        <v>22268</v>
      </c>
      <c r="BE86" s="67"/>
      <c r="BF86" s="157">
        <f t="shared" si="42"/>
        <v>4.7238214841810955E-2</v>
      </c>
      <c r="BG86" s="67"/>
      <c r="BH86" s="184"/>
      <c r="BI86" s="67"/>
      <c r="BJ86" s="67"/>
      <c r="BK86" s="67"/>
      <c r="BL86" s="157"/>
      <c r="BM86" s="66">
        <f t="shared" si="49"/>
        <v>254130.76623376625</v>
      </c>
      <c r="BN86" s="67"/>
      <c r="BO86" s="67">
        <f t="shared" si="50"/>
        <v>1671729</v>
      </c>
      <c r="BP86" s="67"/>
      <c r="BQ86" s="74">
        <f t="shared" si="51"/>
        <v>8.5431475124091188E-2</v>
      </c>
      <c r="BR86" s="67"/>
      <c r="BS86" s="86"/>
      <c r="BT86" s="184"/>
      <c r="BU86" s="1"/>
      <c r="BV86">
        <f t="shared" si="53"/>
        <v>77</v>
      </c>
    </row>
    <row r="87" spans="2:74" x14ac:dyDescent="0.3">
      <c r="B87" s="172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>
        <f t="shared" si="43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8"/>
        <v>113248</v>
      </c>
      <c r="AA87" s="33"/>
      <c r="AB87" s="46">
        <f t="shared" si="44"/>
        <v>5.7471707688403956E-2</v>
      </c>
      <c r="AC87" s="33"/>
      <c r="AD87" s="33">
        <f t="shared" si="45"/>
        <v>1451.8974358974358</v>
      </c>
      <c r="AE87" s="50"/>
      <c r="AF87" s="33"/>
      <c r="AG87" s="33"/>
      <c r="AH87" s="232"/>
      <c r="AI87" s="50"/>
      <c r="AJ87" s="10"/>
      <c r="AK87" s="23">
        <f t="shared" si="39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40"/>
        <v>3.7057109000746928E-2</v>
      </c>
      <c r="AR87" s="25"/>
      <c r="AS87" s="25"/>
      <c r="AT87" s="24"/>
      <c r="AU87" s="342">
        <f t="shared" si="46"/>
        <v>0.37485206800304494</v>
      </c>
      <c r="AV87" s="342"/>
      <c r="AW87" s="24">
        <f t="shared" si="47"/>
        <v>9469.8205128205136</v>
      </c>
      <c r="AX87" s="352"/>
      <c r="AY87" s="10"/>
      <c r="AZ87" s="66">
        <f t="shared" si="41"/>
        <v>699286</v>
      </c>
      <c r="BA87" s="67"/>
      <c r="BB87" s="67">
        <v>20267355</v>
      </c>
      <c r="BC87" s="67"/>
      <c r="BD87" s="67">
        <f t="shared" si="48"/>
        <v>25393</v>
      </c>
      <c r="BE87" s="67"/>
      <c r="BF87" s="157">
        <f t="shared" si="42"/>
        <v>3.631275329407424E-2</v>
      </c>
      <c r="BG87" s="67"/>
      <c r="BH87" s="184"/>
      <c r="BI87" s="67"/>
      <c r="BJ87" s="67"/>
      <c r="BK87" s="67"/>
      <c r="BL87" s="157"/>
      <c r="BM87" s="66">
        <f t="shared" si="49"/>
        <v>259837.88461538462</v>
      </c>
      <c r="BN87" s="67"/>
      <c r="BO87" s="67">
        <f t="shared" si="50"/>
        <v>1697122</v>
      </c>
      <c r="BP87" s="67"/>
      <c r="BQ87" s="74">
        <f t="shared" si="51"/>
        <v>8.3736728349604578E-2</v>
      </c>
      <c r="BR87" s="67"/>
      <c r="BS87" s="86"/>
      <c r="BT87" s="184"/>
      <c r="BU87" s="1"/>
      <c r="BV87">
        <f t="shared" si="53"/>
        <v>78</v>
      </c>
    </row>
    <row r="88" spans="2:74" x14ac:dyDescent="0.3">
      <c r="B88" s="476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>
        <f t="shared" si="43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8"/>
        <v>113954</v>
      </c>
      <c r="AA88" s="33"/>
      <c r="AB88" s="46">
        <f t="shared" si="44"/>
        <v>5.7167482050191239E-2</v>
      </c>
      <c r="AC88" s="33"/>
      <c r="AD88" s="33">
        <f t="shared" si="45"/>
        <v>1442.4556962025317</v>
      </c>
      <c r="AE88" s="50"/>
      <c r="AF88" s="33"/>
      <c r="AG88" s="33"/>
      <c r="AH88" s="232"/>
      <c r="AI88" s="50"/>
      <c r="AJ88" s="10"/>
      <c r="AK88" s="23">
        <f t="shared" si="39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40"/>
        <v>1.7666107986775804E-2</v>
      </c>
      <c r="AR88" s="25"/>
      <c r="AS88" s="25"/>
      <c r="AT88" s="24"/>
      <c r="AU88" s="342">
        <f t="shared" si="46"/>
        <v>0.37710401056319659</v>
      </c>
      <c r="AV88" s="342"/>
      <c r="AW88" s="24">
        <f t="shared" si="47"/>
        <v>9515.1265822784808</v>
      </c>
      <c r="AX88" s="352"/>
      <c r="AY88" s="10"/>
      <c r="AZ88" s="66">
        <f t="shared" si="41"/>
        <v>551073</v>
      </c>
      <c r="BA88" s="67"/>
      <c r="BB88" s="67">
        <v>20818428</v>
      </c>
      <c r="BC88" s="67"/>
      <c r="BD88" s="67">
        <f t="shared" si="48"/>
        <v>22836</v>
      </c>
      <c r="BE88" s="67"/>
      <c r="BF88" s="157">
        <f t="shared" si="42"/>
        <v>4.1439155973890938E-2</v>
      </c>
      <c r="BG88" s="67"/>
      <c r="BH88" s="184"/>
      <c r="BI88" s="67"/>
      <c r="BJ88" s="67"/>
      <c r="BK88" s="67"/>
      <c r="BL88" s="157"/>
      <c r="BM88" s="66">
        <f t="shared" si="49"/>
        <v>263524.40506329114</v>
      </c>
      <c r="BN88" s="67"/>
      <c r="BO88" s="67">
        <f t="shared" si="50"/>
        <v>1719958</v>
      </c>
      <c r="BP88" s="67"/>
      <c r="BQ88" s="74">
        <f t="shared" si="51"/>
        <v>8.2617092894814156E-2</v>
      </c>
      <c r="BR88" s="67"/>
      <c r="BS88" s="86"/>
      <c r="BT88" s="184"/>
      <c r="BU88" s="1"/>
      <c r="BV88">
        <f t="shared" si="53"/>
        <v>79</v>
      </c>
    </row>
    <row r="89" spans="2:74" x14ac:dyDescent="0.3">
      <c r="B89" s="391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>
        <f t="shared" si="43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8"/>
        <v>114496</v>
      </c>
      <c r="AA89" s="33"/>
      <c r="AB89" s="46">
        <f t="shared" si="44"/>
        <v>5.6914735764729628E-2</v>
      </c>
      <c r="AC89" s="33"/>
      <c r="AD89" s="33">
        <f t="shared" si="45"/>
        <v>1431.2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9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40"/>
        <v>1.3320562196103473E-2</v>
      </c>
      <c r="AR89" s="25"/>
      <c r="AS89" s="25"/>
      <c r="AT89" s="24"/>
      <c r="AU89" s="342">
        <f t="shared" si="46"/>
        <v>0.37863689168076331</v>
      </c>
      <c r="AV89" s="342"/>
      <c r="AW89" s="24">
        <f t="shared" si="47"/>
        <v>9521.35</v>
      </c>
      <c r="AX89" s="352"/>
      <c r="AY89" s="392"/>
      <c r="AZ89" s="66">
        <f t="shared" si="41"/>
        <v>473249</v>
      </c>
      <c r="BA89" s="67"/>
      <c r="BB89" s="67">
        <v>21291677</v>
      </c>
      <c r="BC89" s="67"/>
      <c r="BD89" s="67">
        <f t="shared" si="48"/>
        <v>18375</v>
      </c>
      <c r="BE89" s="67"/>
      <c r="BF89" s="157">
        <f t="shared" si="42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9"/>
        <v>266145.96250000002</v>
      </c>
      <c r="BN89" s="67"/>
      <c r="BO89" s="67">
        <f t="shared" si="50"/>
        <v>1738333</v>
      </c>
      <c r="BP89" s="67"/>
      <c r="BQ89" s="74">
        <f t="shared" si="51"/>
        <v>8.1643780337265118E-2</v>
      </c>
      <c r="BR89" s="67"/>
      <c r="BS89" s="86"/>
      <c r="BT89" s="184"/>
      <c r="BU89" s="1"/>
      <c r="BV89">
        <f t="shared" si="53"/>
        <v>80</v>
      </c>
    </row>
    <row r="90" spans="2:74" x14ac:dyDescent="0.3">
      <c r="B90" s="172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>
        <f t="shared" si="43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8"/>
        <v>115082</v>
      </c>
      <c r="AA90" s="33"/>
      <c r="AB90" s="46">
        <f t="shared" si="44"/>
        <v>5.6669563782928027E-2</v>
      </c>
      <c r="AC90" s="33"/>
      <c r="AD90" s="33">
        <f t="shared" si="45"/>
        <v>1420.7654320987654</v>
      </c>
      <c r="AE90" s="50"/>
      <c r="AF90" s="33"/>
      <c r="AG90" s="33"/>
      <c r="AH90" s="232"/>
      <c r="AI90" s="50"/>
      <c r="AJ90" s="10"/>
      <c r="AK90" s="23">
        <f t="shared" si="39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40"/>
        <v>1.545474118691152E-2</v>
      </c>
      <c r="AR90" s="25"/>
      <c r="AS90" s="25"/>
      <c r="AT90" s="24"/>
      <c r="AU90" s="342">
        <f t="shared" si="46"/>
        <v>0.38088297209658478</v>
      </c>
      <c r="AV90" s="342"/>
      <c r="AW90" s="24">
        <f t="shared" si="47"/>
        <v>9549.1358024691363</v>
      </c>
      <c r="AX90" s="352"/>
      <c r="AY90" s="10"/>
      <c r="AZ90" s="66">
        <f t="shared" si="41"/>
        <v>433387</v>
      </c>
      <c r="BA90" s="67"/>
      <c r="BB90" s="67">
        <v>21725064</v>
      </c>
      <c r="BC90" s="67"/>
      <c r="BD90" s="67">
        <f t="shared" si="48"/>
        <v>19044</v>
      </c>
      <c r="BE90" s="67"/>
      <c r="BF90" s="157">
        <f t="shared" si="42"/>
        <v>4.3942250229010098E-2</v>
      </c>
      <c r="BG90" s="67"/>
      <c r="BH90" s="184"/>
      <c r="BI90" s="67"/>
      <c r="BJ90" s="67"/>
      <c r="BK90" s="67"/>
      <c r="BL90" s="157"/>
      <c r="BM90" s="66">
        <f t="shared" si="49"/>
        <v>268210.66666666669</v>
      </c>
      <c r="BN90" s="67"/>
      <c r="BO90" s="67">
        <f t="shared" si="50"/>
        <v>1757377</v>
      </c>
      <c r="BP90" s="67"/>
      <c r="BQ90" s="74">
        <f t="shared" si="51"/>
        <v>8.0891683449125854E-2</v>
      </c>
      <c r="BR90" s="67"/>
      <c r="BS90" s="86"/>
      <c r="BT90" s="184"/>
      <c r="BU90" s="1"/>
      <c r="BV90">
        <f t="shared" si="53"/>
        <v>81</v>
      </c>
    </row>
    <row r="91" spans="2:74" x14ac:dyDescent="0.3">
      <c r="B91" s="172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>
        <f t="shared" si="43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8"/>
        <v>116175</v>
      </c>
      <c r="AA91" s="33"/>
      <c r="AB91" s="46">
        <f t="shared" si="44"/>
        <v>5.6675956954080155E-2</v>
      </c>
      <c r="AC91" s="33"/>
      <c r="AD91" s="33">
        <f t="shared" si="45"/>
        <v>1416.7682926829268</v>
      </c>
      <c r="AE91" s="50"/>
      <c r="AF91" s="33"/>
      <c r="AG91" s="33"/>
      <c r="AH91" s="232"/>
      <c r="AI91" s="50"/>
      <c r="AJ91" s="10"/>
      <c r="AK91" s="23">
        <f t="shared" si="39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40"/>
        <v>1.988674561721053E-2</v>
      </c>
      <c r="AR91" s="25"/>
      <c r="AS91" s="25"/>
      <c r="AT91" s="24"/>
      <c r="AU91" s="342">
        <f t="shared" si="46"/>
        <v>0.38484621265082486</v>
      </c>
      <c r="AV91" s="342"/>
      <c r="AW91" s="24">
        <f t="shared" si="47"/>
        <v>9620.2682926829275</v>
      </c>
      <c r="AX91" s="352"/>
      <c r="AY91" s="10"/>
      <c r="AZ91" s="66">
        <f t="shared" si="41"/>
        <v>415612</v>
      </c>
      <c r="BA91" s="67"/>
      <c r="BB91" s="67">
        <v>22140676</v>
      </c>
      <c r="BC91" s="67"/>
      <c r="BD91" s="67">
        <f t="shared" si="48"/>
        <v>19056</v>
      </c>
      <c r="BE91" s="67"/>
      <c r="BF91" s="157">
        <f t="shared" si="42"/>
        <v>4.5850456675938137E-2</v>
      </c>
      <c r="BG91" s="67"/>
      <c r="BH91" s="184"/>
      <c r="BI91" s="67"/>
      <c r="BJ91" s="67"/>
      <c r="BK91" s="67"/>
      <c r="BL91" s="157"/>
      <c r="BM91" s="66">
        <f t="shared" si="49"/>
        <v>270008.24390243902</v>
      </c>
      <c r="BN91" s="67"/>
      <c r="BO91" s="67">
        <f t="shared" si="50"/>
        <v>1776433</v>
      </c>
      <c r="BP91" s="67"/>
      <c r="BQ91" s="74">
        <f t="shared" si="51"/>
        <v>8.0233909750542398E-2</v>
      </c>
      <c r="BR91" s="67"/>
      <c r="BS91" s="86"/>
      <c r="BT91" s="184"/>
      <c r="BU91" s="1"/>
      <c r="BV91">
        <f t="shared" si="53"/>
        <v>82</v>
      </c>
    </row>
    <row r="92" spans="2:74" x14ac:dyDescent="0.3">
      <c r="B92" s="172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>
        <f t="shared" si="43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8"/>
        <v>117157</v>
      </c>
      <c r="AA92" s="33"/>
      <c r="AB92" s="46">
        <f t="shared" si="44"/>
        <v>5.6579462713150327E-2</v>
      </c>
      <c r="AC92" s="33"/>
      <c r="AD92" s="33">
        <f t="shared" si="45"/>
        <v>1411.5301204819277</v>
      </c>
      <c r="AE92" s="50"/>
      <c r="AF92" s="33"/>
      <c r="AG92" s="33"/>
      <c r="AH92" s="232"/>
      <c r="AI92" s="50"/>
      <c r="AJ92" s="10"/>
      <c r="AK92" s="23">
        <f t="shared" si="39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40"/>
        <v>2.4886482046289467E-2</v>
      </c>
      <c r="AR92" s="25"/>
      <c r="AS92" s="25"/>
      <c r="AT92" s="24"/>
      <c r="AU92" s="342">
        <f t="shared" si="46"/>
        <v>0.39045175385854675</v>
      </c>
      <c r="AV92" s="342"/>
      <c r="AW92" s="24">
        <f t="shared" si="47"/>
        <v>9740.8915662650597</v>
      </c>
      <c r="AX92" s="352"/>
      <c r="AY92" s="10"/>
      <c r="AZ92" s="66">
        <f t="shared" si="41"/>
        <v>485082</v>
      </c>
      <c r="BA92" s="67"/>
      <c r="BB92" s="67">
        <v>22625758</v>
      </c>
      <c r="BC92" s="67"/>
      <c r="BD92" s="67">
        <f t="shared" si="48"/>
        <v>20852</v>
      </c>
      <c r="BE92" s="67"/>
      <c r="BF92" s="157">
        <f t="shared" si="42"/>
        <v>4.298654660449161E-2</v>
      </c>
      <c r="BG92" s="67"/>
      <c r="BH92" s="184"/>
      <c r="BI92" s="67"/>
      <c r="BJ92" s="67"/>
      <c r="BK92" s="67"/>
      <c r="BL92" s="157"/>
      <c r="BM92" s="66">
        <f t="shared" si="49"/>
        <v>272599.49397590361</v>
      </c>
      <c r="BN92" s="67"/>
      <c r="BO92" s="67">
        <f t="shared" si="50"/>
        <v>1797285</v>
      </c>
      <c r="BP92" s="67"/>
      <c r="BQ92" s="74">
        <f t="shared" si="51"/>
        <v>7.9435349746072595E-2</v>
      </c>
      <c r="BR92" s="67"/>
      <c r="BS92" s="86"/>
      <c r="BT92" s="184"/>
      <c r="BU92" s="1"/>
      <c r="BV92">
        <f t="shared" si="53"/>
        <v>83</v>
      </c>
    </row>
    <row r="93" spans="2:74" x14ac:dyDescent="0.3">
      <c r="B93" s="172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>
        <f t="shared" si="43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8"/>
        <v>118061</v>
      </c>
      <c r="AA93" s="33"/>
      <c r="AB93" s="46">
        <f t="shared" si="44"/>
        <v>5.6381607506913921E-2</v>
      </c>
      <c r="AC93" s="33"/>
      <c r="AD93" s="33">
        <f t="shared" si="45"/>
        <v>1405.4880952380952</v>
      </c>
      <c r="AE93" s="50"/>
      <c r="AF93" s="33"/>
      <c r="AG93" s="33"/>
      <c r="AH93" s="232"/>
      <c r="AI93" s="50"/>
      <c r="AJ93" s="10"/>
      <c r="AK93" s="23">
        <f t="shared" si="39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40"/>
        <v>6.5937409554059773E-3</v>
      </c>
      <c r="AR93" s="25"/>
      <c r="AS93" s="25"/>
      <c r="AT93" s="24"/>
      <c r="AU93" s="342">
        <f t="shared" si="46"/>
        <v>0.38865299912176099</v>
      </c>
      <c r="AV93" s="342"/>
      <c r="AW93" s="24">
        <f t="shared" si="47"/>
        <v>9688.3928571428569</v>
      </c>
      <c r="AX93" s="352"/>
      <c r="AY93" s="10"/>
      <c r="AZ93" s="66">
        <f t="shared" si="41"/>
        <v>447712</v>
      </c>
      <c r="BA93" s="67"/>
      <c r="BB93" s="67">
        <v>23073470</v>
      </c>
      <c r="BC93" s="67"/>
      <c r="BD93" s="67">
        <f t="shared" si="48"/>
        <v>23300</v>
      </c>
      <c r="BE93" s="67"/>
      <c r="BF93" s="157">
        <f t="shared" si="42"/>
        <v>5.2042384389964974E-2</v>
      </c>
      <c r="BG93" s="67"/>
      <c r="BH93" s="184"/>
      <c r="BI93" s="67"/>
      <c r="BJ93" s="67"/>
      <c r="BK93" s="67"/>
      <c r="BL93" s="157"/>
      <c r="BM93" s="66">
        <f t="shared" si="49"/>
        <v>274684.16666666669</v>
      </c>
      <c r="BN93" s="67"/>
      <c r="BO93" s="67">
        <f t="shared" si="50"/>
        <v>1820585</v>
      </c>
      <c r="BP93" s="67"/>
      <c r="BQ93" s="74">
        <f t="shared" si="51"/>
        <v>7.8903823308761098E-2</v>
      </c>
      <c r="BR93" s="67"/>
      <c r="BS93" s="86"/>
      <c r="BT93" s="184"/>
      <c r="BU93" s="1"/>
      <c r="BV93">
        <f t="shared" si="53"/>
        <v>84</v>
      </c>
    </row>
    <row r="94" spans="2:74" x14ac:dyDescent="0.3">
      <c r="B94" s="172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>
        <f t="shared" si="43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8"/>
        <v>118852</v>
      </c>
      <c r="AA94" s="33"/>
      <c r="AB94" s="46">
        <f t="shared" si="44"/>
        <v>5.6030971382020608E-2</v>
      </c>
      <c r="AC94" s="33"/>
      <c r="AD94" s="33">
        <f t="shared" si="45"/>
        <v>1398.2588235294118</v>
      </c>
      <c r="AE94" s="50"/>
      <c r="AF94" s="33"/>
      <c r="AG94" s="33"/>
      <c r="AH94" s="232"/>
      <c r="AI94" s="50"/>
      <c r="AJ94" s="10"/>
      <c r="AK94" s="23">
        <f t="shared" si="39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40"/>
        <v>3.4539366571437351E-2</v>
      </c>
      <c r="AR94" s="25"/>
      <c r="AS94" s="25"/>
      <c r="AT94" s="24"/>
      <c r="AU94" s="342">
        <f t="shared" si="46"/>
        <v>0.39691700484257847</v>
      </c>
      <c r="AV94" s="342"/>
      <c r="AW94" s="24">
        <f t="shared" si="47"/>
        <v>9905.105882352942</v>
      </c>
      <c r="AX94" s="352"/>
      <c r="AY94" s="10"/>
      <c r="AZ94" s="66">
        <f t="shared" si="41"/>
        <v>718721</v>
      </c>
      <c r="BA94" s="67"/>
      <c r="BB94" s="67">
        <v>23792191</v>
      </c>
      <c r="BC94" s="67"/>
      <c r="BD94" s="67">
        <f t="shared" si="48"/>
        <v>27221</v>
      </c>
      <c r="BE94" s="67"/>
      <c r="BF94" s="157">
        <f t="shared" si="42"/>
        <v>3.7874223794768763E-2</v>
      </c>
      <c r="BG94" s="67"/>
      <c r="BH94" s="184"/>
      <c r="BI94" s="67"/>
      <c r="BJ94" s="67"/>
      <c r="BK94" s="67"/>
      <c r="BL94" s="157"/>
      <c r="BM94" s="66">
        <f t="shared" si="49"/>
        <v>279908.12941176473</v>
      </c>
      <c r="BN94" s="67"/>
      <c r="BO94" s="67">
        <f t="shared" si="50"/>
        <v>1847806</v>
      </c>
      <c r="BP94" s="67"/>
      <c r="BQ94" s="74">
        <f t="shared" si="51"/>
        <v>7.7664389967279604E-2</v>
      </c>
      <c r="BR94" s="67"/>
      <c r="BS94" s="86"/>
      <c r="BT94" s="184"/>
      <c r="BU94" s="1"/>
      <c r="BV94">
        <f t="shared" si="53"/>
        <v>85</v>
      </c>
    </row>
    <row r="95" spans="2:74" x14ac:dyDescent="0.3">
      <c r="B95" s="476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>
        <f t="shared" si="43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8"/>
        <v>119554</v>
      </c>
      <c r="AA95" s="33"/>
      <c r="AB95" s="46">
        <f t="shared" si="44"/>
        <v>5.5697544731249118E-2</v>
      </c>
      <c r="AC95" s="33"/>
      <c r="AD95" s="33">
        <f t="shared" si="45"/>
        <v>1390.1627906976744</v>
      </c>
      <c r="AE95" s="50"/>
      <c r="AF95" s="33"/>
      <c r="AG95" s="33"/>
      <c r="AH95" s="232"/>
      <c r="AI95" s="50"/>
      <c r="AJ95" s="10"/>
      <c r="AK95" s="23">
        <f t="shared" si="39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40"/>
        <v>2.1353217710651903E-2</v>
      </c>
      <c r="AR95" s="25"/>
      <c r="AS95" s="25"/>
      <c r="AT95" s="24"/>
      <c r="AU95" s="342">
        <f t="shared" si="46"/>
        <v>0.40061384048160575</v>
      </c>
      <c r="AV95" s="342"/>
      <c r="AW95" s="24">
        <f t="shared" si="47"/>
        <v>9998.9767441860458</v>
      </c>
      <c r="AX95" s="352"/>
      <c r="AY95" s="10"/>
      <c r="AZ95" s="66">
        <f t="shared" si="41"/>
        <v>500980</v>
      </c>
      <c r="BA95" s="67"/>
      <c r="BB95" s="67">
        <v>24293171</v>
      </c>
      <c r="BC95" s="67"/>
      <c r="BD95" s="67">
        <f t="shared" si="48"/>
        <v>25302</v>
      </c>
      <c r="BE95" s="67"/>
      <c r="BF95" s="157">
        <f t="shared" si="42"/>
        <v>5.0505010180047105E-2</v>
      </c>
      <c r="BG95" s="67"/>
      <c r="BH95" s="184"/>
      <c r="BI95" s="67"/>
      <c r="BJ95" s="67"/>
      <c r="BK95" s="67"/>
      <c r="BL95" s="157"/>
      <c r="BM95" s="66">
        <f t="shared" si="49"/>
        <v>282478.73255813954</v>
      </c>
      <c r="BN95" s="67"/>
      <c r="BO95" s="67">
        <f t="shared" si="50"/>
        <v>1873108</v>
      </c>
      <c r="BP95" s="67"/>
      <c r="BQ95" s="74">
        <f t="shared" si="51"/>
        <v>7.7104302274906805E-2</v>
      </c>
      <c r="BR95" s="67"/>
      <c r="BS95" s="86"/>
      <c r="BT95" s="184"/>
      <c r="BU95" s="1"/>
      <c r="BV95">
        <f t="shared" si="53"/>
        <v>86</v>
      </c>
    </row>
    <row r="96" spans="2:74" x14ac:dyDescent="0.3">
      <c r="B96" s="391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>
        <f t="shared" si="43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8"/>
        <v>119885</v>
      </c>
      <c r="AA96" s="33"/>
      <c r="AB96" s="46">
        <f t="shared" si="44"/>
        <v>5.533605047796205E-2</v>
      </c>
      <c r="AC96" s="33"/>
      <c r="AD96" s="33">
        <f t="shared" si="45"/>
        <v>1377.9885057471265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9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40"/>
        <v>9.2300142340146427E-3</v>
      </c>
      <c r="AR96" s="25"/>
      <c r="AS96" s="25"/>
      <c r="AT96" s="24"/>
      <c r="AU96" s="342">
        <f t="shared" si="46"/>
        <v>0.40057835485047244</v>
      </c>
      <c r="AV96" s="342"/>
      <c r="AW96" s="24">
        <f t="shared" si="47"/>
        <v>9975.2758620689656</v>
      </c>
      <c r="AX96" s="352"/>
      <c r="AY96" s="392"/>
      <c r="AZ96" s="66">
        <f t="shared" si="41"/>
        <v>497760</v>
      </c>
      <c r="BA96" s="67"/>
      <c r="BB96" s="67">
        <v>24790931</v>
      </c>
      <c r="BC96" s="67"/>
      <c r="BD96" s="67">
        <f t="shared" si="48"/>
        <v>20004</v>
      </c>
      <c r="BE96" s="67"/>
      <c r="BF96" s="157">
        <f t="shared" si="42"/>
        <v>4.0188042430086786E-2</v>
      </c>
      <c r="BG96" s="67"/>
      <c r="BH96" s="184"/>
      <c r="BI96" s="67"/>
      <c r="BJ96" s="67">
        <f t="shared" ref="BJ96" si="54">SUM(AZ90:AZ96)</f>
        <v>3499254</v>
      </c>
      <c r="BK96" s="67"/>
      <c r="BL96" s="157">
        <f t="shared" ref="BL96" si="55">+P96/BJ96</f>
        <v>4.4231999163250227E-2</v>
      </c>
      <c r="BM96" s="66">
        <f t="shared" si="49"/>
        <v>284953.22988505749</v>
      </c>
      <c r="BN96" s="67"/>
      <c r="BO96" s="67">
        <f t="shared" si="50"/>
        <v>1893112</v>
      </c>
      <c r="BP96" s="67"/>
      <c r="BQ96" s="74">
        <f t="shared" si="51"/>
        <v>7.636308616243577E-2</v>
      </c>
      <c r="BR96" s="67"/>
      <c r="BS96" s="86"/>
      <c r="BT96" s="184"/>
      <c r="BU96" s="1"/>
      <c r="BV96">
        <f t="shared" si="53"/>
        <v>87</v>
      </c>
    </row>
    <row r="97" spans="2:74" x14ac:dyDescent="0.3">
      <c r="B97" s="172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6">+H96+D97</f>
        <v>2187212</v>
      </c>
      <c r="I97" s="16"/>
      <c r="J97" s="38">
        <f t="shared" ref="J97:J108" si="57">+D97/H96</f>
        <v>9.5647798974377914E-3</v>
      </c>
      <c r="K97" s="16"/>
      <c r="L97" s="16"/>
      <c r="M97" s="16"/>
      <c r="N97" s="16">
        <f t="shared" ref="N97:N108" si="58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9">+Z96+V97</f>
        <v>120310</v>
      </c>
      <c r="AA97" s="33"/>
      <c r="AB97" s="46">
        <f t="shared" ref="AB97:AB108" si="60">+Z97/H97</f>
        <v>5.5006099088702881E-2</v>
      </c>
      <c r="AC97" s="33"/>
      <c r="AD97" s="33">
        <f t="shared" ref="AD97:AD108" si="61">+Z97/BV97</f>
        <v>1367.159090909091</v>
      </c>
      <c r="AE97" s="50"/>
      <c r="AF97" s="33"/>
      <c r="AG97" s="33"/>
      <c r="AH97" s="232"/>
      <c r="AI97" s="50"/>
      <c r="AJ97" s="10"/>
      <c r="AK97" s="23">
        <f t="shared" ref="AK97:AK108" si="62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3">+AK97/AO96</f>
        <v>2.5369620751997179E-2</v>
      </c>
      <c r="AR97" s="25"/>
      <c r="AS97" s="25"/>
      <c r="AT97" s="24"/>
      <c r="AU97" s="342">
        <f t="shared" ref="AU97:AU108" si="64">+AO97/H97</f>
        <v>0.40684945035049186</v>
      </c>
      <c r="AV97" s="342"/>
      <c r="AW97" s="24">
        <f t="shared" ref="AW97:AW108" si="65">+AO97/BV97</f>
        <v>10112.113636363636</v>
      </c>
      <c r="AX97" s="352"/>
      <c r="AY97" s="10"/>
      <c r="AZ97" s="66">
        <f t="shared" ref="AZ97:AZ108" si="66">+BB97-BB96</f>
        <v>468146</v>
      </c>
      <c r="BA97" s="67"/>
      <c r="BB97" s="67">
        <v>25259077</v>
      </c>
      <c r="BC97" s="67"/>
      <c r="BD97" s="67">
        <f t="shared" ref="BD97:BD108" si="67">+D97</f>
        <v>20722</v>
      </c>
      <c r="BE97" s="67"/>
      <c r="BF97" s="157">
        <f t="shared" ref="BF97:BF108" si="68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9">+BB97/BV97</f>
        <v>287034.96590909088</v>
      </c>
      <c r="BN97" s="67"/>
      <c r="BO97" s="67">
        <f t="shared" ref="BO97:BO108" si="70">+BO96+BD97</f>
        <v>1913834</v>
      </c>
      <c r="BP97" s="67"/>
      <c r="BQ97" s="74">
        <f t="shared" ref="BQ97:BQ108" si="71">+BO97/BB97</f>
        <v>7.5768168409320741E-2</v>
      </c>
      <c r="BR97" s="67"/>
      <c r="BS97" s="86"/>
      <c r="BT97" s="184"/>
      <c r="BU97" s="1"/>
      <c r="BV97">
        <f t="shared" si="53"/>
        <v>88</v>
      </c>
    </row>
    <row r="98" spans="2:74" x14ac:dyDescent="0.3">
      <c r="B98" s="172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6"/>
        <v>2212506</v>
      </c>
      <c r="I98" s="16"/>
      <c r="J98" s="38">
        <f t="shared" si="57"/>
        <v>1.1564493976807004E-2</v>
      </c>
      <c r="K98" s="16"/>
      <c r="L98" s="16"/>
      <c r="M98" s="16"/>
      <c r="N98" s="16">
        <f t="shared" si="58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9"/>
        <v>121156</v>
      </c>
      <c r="AA98" s="33"/>
      <c r="AB98" s="46">
        <f t="shared" si="60"/>
        <v>5.4759625510620087E-2</v>
      </c>
      <c r="AC98" s="33"/>
      <c r="AD98" s="33">
        <f t="shared" si="61"/>
        <v>1361.3033707865168</v>
      </c>
      <c r="AE98" s="50"/>
      <c r="AF98" s="33"/>
      <c r="AG98" s="33"/>
      <c r="AH98" s="232"/>
      <c r="AI98" s="50"/>
      <c r="AJ98" s="10"/>
      <c r="AK98" s="23">
        <f t="shared" si="62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3"/>
        <v>1.4805599944261271E-2</v>
      </c>
      <c r="AR98" s="25"/>
      <c r="AS98" s="25"/>
      <c r="AT98" s="24"/>
      <c r="AU98" s="342">
        <f t="shared" si="64"/>
        <v>0.40815301743814481</v>
      </c>
      <c r="AV98" s="342"/>
      <c r="AW98" s="24">
        <f t="shared" si="65"/>
        <v>10146.528089887641</v>
      </c>
      <c r="AX98" s="352"/>
      <c r="AY98" s="10"/>
      <c r="AZ98" s="66">
        <f t="shared" si="66"/>
        <v>470291</v>
      </c>
      <c r="BA98" s="67"/>
      <c r="BB98" s="67">
        <v>25729368</v>
      </c>
      <c r="BC98" s="67"/>
      <c r="BD98" s="67">
        <f t="shared" si="67"/>
        <v>25294</v>
      </c>
      <c r="BE98" s="67"/>
      <c r="BF98" s="157">
        <f t="shared" si="68"/>
        <v>5.3783721142866864E-2</v>
      </c>
      <c r="BG98" s="67"/>
      <c r="BH98" s="184"/>
      <c r="BI98" s="67"/>
      <c r="BJ98" s="67"/>
      <c r="BK98" s="67"/>
      <c r="BL98" s="157"/>
      <c r="BM98" s="66">
        <f t="shared" si="69"/>
        <v>289094.02247191011</v>
      </c>
      <c r="BN98" s="67"/>
      <c r="BO98" s="67">
        <f t="shared" si="70"/>
        <v>1939128</v>
      </c>
      <c r="BP98" s="67"/>
      <c r="BQ98" s="74">
        <f t="shared" si="71"/>
        <v>7.5366328469475038E-2</v>
      </c>
      <c r="BR98" s="67"/>
      <c r="BS98" s="86"/>
      <c r="BT98" s="184"/>
      <c r="BU98" s="1"/>
      <c r="BV98">
        <f t="shared" si="53"/>
        <v>89</v>
      </c>
    </row>
    <row r="99" spans="2:74" x14ac:dyDescent="0.3">
      <c r="B99" s="172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6"/>
        <v>2238577</v>
      </c>
      <c r="I99" s="16"/>
      <c r="J99" s="38">
        <f t="shared" si="57"/>
        <v>1.1783470869683517E-2</v>
      </c>
      <c r="K99" s="16"/>
      <c r="L99" s="16"/>
      <c r="M99" s="16"/>
      <c r="N99" s="16">
        <f t="shared" si="58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9"/>
        <v>121965</v>
      </c>
      <c r="AA99" s="33"/>
      <c r="AB99" s="46">
        <f t="shared" si="60"/>
        <v>5.4483272185857357E-2</v>
      </c>
      <c r="AC99" s="33"/>
      <c r="AD99" s="33">
        <f t="shared" si="61"/>
        <v>1355.1666666666667</v>
      </c>
      <c r="AE99" s="50"/>
      <c r="AF99" s="33"/>
      <c r="AG99" s="33"/>
      <c r="AH99" s="232"/>
      <c r="AI99" s="50"/>
      <c r="AJ99" s="10"/>
      <c r="AK99" s="23">
        <f t="shared" si="62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3"/>
        <v>1.7446605414372107E-2</v>
      </c>
      <c r="AR99" s="25"/>
      <c r="AS99" s="25"/>
      <c r="AT99" s="24"/>
      <c r="AU99" s="342">
        <f t="shared" si="64"/>
        <v>0.41043752348031809</v>
      </c>
      <c r="AV99" s="342"/>
      <c r="AW99" s="24">
        <f t="shared" si="65"/>
        <v>10208.844444444445</v>
      </c>
      <c r="AX99" s="352"/>
      <c r="AY99" s="10"/>
      <c r="AZ99" s="66">
        <f t="shared" si="66"/>
        <v>514443</v>
      </c>
      <c r="BA99" s="67"/>
      <c r="BB99" s="67">
        <v>26243811</v>
      </c>
      <c r="BC99" s="67"/>
      <c r="BD99" s="67">
        <f t="shared" si="67"/>
        <v>26071</v>
      </c>
      <c r="BE99" s="67"/>
      <c r="BF99" s="157">
        <f t="shared" si="68"/>
        <v>5.0678112055174238E-2</v>
      </c>
      <c r="BG99" s="67"/>
      <c r="BH99" s="184"/>
      <c r="BI99" s="67"/>
      <c r="BJ99" s="67"/>
      <c r="BK99" s="67"/>
      <c r="BL99" s="157"/>
      <c r="BM99" s="66">
        <f t="shared" si="69"/>
        <v>291597.90000000002</v>
      </c>
      <c r="BN99" s="67"/>
      <c r="BO99" s="67">
        <f t="shared" si="70"/>
        <v>1965199</v>
      </c>
      <c r="BP99" s="67"/>
      <c r="BQ99" s="74">
        <f t="shared" si="71"/>
        <v>7.4882378934980134E-2</v>
      </c>
      <c r="BR99" s="67"/>
      <c r="BS99" s="86"/>
      <c r="BT99" s="184"/>
      <c r="BU99" s="1"/>
      <c r="BV99">
        <f t="shared" si="53"/>
        <v>90</v>
      </c>
    </row>
    <row r="100" spans="2:74" x14ac:dyDescent="0.3">
      <c r="B100" s="172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6"/>
        <v>2266501</v>
      </c>
      <c r="I100" s="16"/>
      <c r="J100" s="38">
        <f t="shared" si="57"/>
        <v>1.2473995757126067E-2</v>
      </c>
      <c r="K100" s="16"/>
      <c r="L100" s="16"/>
      <c r="M100" s="16"/>
      <c r="N100" s="16">
        <f t="shared" si="58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9"/>
        <v>122712</v>
      </c>
      <c r="AA100" s="33"/>
      <c r="AB100" s="46">
        <f t="shared" si="60"/>
        <v>5.4141604173128535E-2</v>
      </c>
      <c r="AC100" s="33"/>
      <c r="AD100" s="33">
        <f t="shared" si="61"/>
        <v>1348.4835164835165</v>
      </c>
      <c r="AE100" s="50"/>
      <c r="AF100" s="33"/>
      <c r="AG100" s="33"/>
      <c r="AH100" s="232"/>
      <c r="AI100" s="50"/>
      <c r="AJ100" s="10"/>
      <c r="AK100" s="23">
        <f t="shared" si="62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3"/>
        <v>1.3276069987244177E-2</v>
      </c>
      <c r="AR100" s="25"/>
      <c r="AS100" s="25"/>
      <c r="AT100" s="24"/>
      <c r="AU100" s="342">
        <f t="shared" si="64"/>
        <v>0.41076266897742381</v>
      </c>
      <c r="AV100" s="342"/>
      <c r="AW100" s="24">
        <f t="shared" si="65"/>
        <v>10230.703296703297</v>
      </c>
      <c r="AX100" s="352"/>
      <c r="AY100" s="10"/>
      <c r="AZ100" s="66">
        <f t="shared" si="66"/>
        <v>479368</v>
      </c>
      <c r="BA100" s="67"/>
      <c r="BB100" s="67">
        <v>26723179</v>
      </c>
      <c r="BC100" s="67"/>
      <c r="BD100" s="67">
        <f t="shared" si="67"/>
        <v>27924</v>
      </c>
      <c r="BE100" s="67"/>
      <c r="BF100" s="157">
        <f t="shared" si="68"/>
        <v>5.825169806912435E-2</v>
      </c>
      <c r="BG100" s="67"/>
      <c r="BH100" s="184"/>
      <c r="BI100" s="67"/>
      <c r="BJ100" s="67"/>
      <c r="BK100" s="67"/>
      <c r="BL100" s="157"/>
      <c r="BM100" s="66">
        <f t="shared" si="69"/>
        <v>293661.30769230769</v>
      </c>
      <c r="BN100" s="67"/>
      <c r="BO100" s="67">
        <f t="shared" si="70"/>
        <v>1993123</v>
      </c>
      <c r="BP100" s="67"/>
      <c r="BQ100" s="74">
        <f t="shared" si="71"/>
        <v>7.4584053042491688E-2</v>
      </c>
      <c r="BR100" s="67"/>
      <c r="BS100" s="86"/>
      <c r="BT100" s="184"/>
      <c r="BU100" s="1"/>
      <c r="BV100">
        <f t="shared" si="53"/>
        <v>91</v>
      </c>
    </row>
    <row r="101" spans="2:74" x14ac:dyDescent="0.3">
      <c r="B101" s="172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6"/>
        <v>2300040</v>
      </c>
      <c r="I101" s="16"/>
      <c r="J101" s="38">
        <f t="shared" si="57"/>
        <v>1.4797699184778652E-2</v>
      </c>
      <c r="K101" s="16"/>
      <c r="L101" s="16"/>
      <c r="M101" s="16"/>
      <c r="N101" s="16">
        <f t="shared" si="58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9"/>
        <v>123431</v>
      </c>
      <c r="AA101" s="33"/>
      <c r="AB101" s="46">
        <f t="shared" si="60"/>
        <v>5.3664718874454356E-2</v>
      </c>
      <c r="AC101" s="33"/>
      <c r="AD101" s="33">
        <f t="shared" si="61"/>
        <v>1341.641304347826</v>
      </c>
      <c r="AE101" s="50"/>
      <c r="AF101" s="33"/>
      <c r="AG101" s="33"/>
      <c r="AH101" s="232"/>
      <c r="AI101" s="50"/>
      <c r="AJ101" s="10"/>
      <c r="AK101" s="23">
        <f t="shared" si="62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3"/>
        <v>2.6924985553075528E-2</v>
      </c>
      <c r="AR101" s="25"/>
      <c r="AS101" s="25"/>
      <c r="AT101" s="24"/>
      <c r="AU101" s="342">
        <f t="shared" si="64"/>
        <v>0.41567146658318987</v>
      </c>
      <c r="AV101" s="342"/>
      <c r="AW101" s="24">
        <f t="shared" si="65"/>
        <v>10391.967391304348</v>
      </c>
      <c r="AX101" s="352"/>
      <c r="AY101" s="10"/>
      <c r="AZ101" s="66">
        <f t="shared" si="66"/>
        <v>614206</v>
      </c>
      <c r="BA101" s="67"/>
      <c r="BB101" s="67">
        <v>27337385</v>
      </c>
      <c r="BC101" s="67"/>
      <c r="BD101" s="67">
        <f t="shared" si="67"/>
        <v>33539</v>
      </c>
      <c r="BE101" s="67"/>
      <c r="BF101" s="157">
        <f t="shared" si="68"/>
        <v>5.460545810363298E-2</v>
      </c>
      <c r="BG101" s="67"/>
      <c r="BH101" s="184"/>
      <c r="BI101" s="67"/>
      <c r="BJ101" s="67"/>
      <c r="BK101" s="67"/>
      <c r="BL101" s="157"/>
      <c r="BM101" s="66">
        <f t="shared" si="69"/>
        <v>297145.48913043475</v>
      </c>
      <c r="BN101" s="67"/>
      <c r="BO101" s="67">
        <f t="shared" si="70"/>
        <v>2026662</v>
      </c>
      <c r="BP101" s="67"/>
      <c r="BQ101" s="74">
        <f t="shared" si="71"/>
        <v>7.4135181547174314E-2</v>
      </c>
      <c r="BR101" s="67"/>
      <c r="BS101" s="86"/>
      <c r="BT101" s="184"/>
      <c r="BU101" s="1"/>
      <c r="BV101">
        <f t="shared" si="53"/>
        <v>92</v>
      </c>
    </row>
    <row r="102" spans="2:74" x14ac:dyDescent="0.3">
      <c r="B102" s="477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6"/>
        <v>2333378</v>
      </c>
      <c r="I102" s="16"/>
      <c r="J102" s="38">
        <f t="shared" si="57"/>
        <v>1.4494530529903828E-2</v>
      </c>
      <c r="K102" s="16"/>
      <c r="L102" s="16"/>
      <c r="M102" s="16"/>
      <c r="N102" s="16">
        <f t="shared" si="58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9"/>
        <v>124004</v>
      </c>
      <c r="AA102" s="33"/>
      <c r="AB102" s="46">
        <f t="shared" si="60"/>
        <v>5.3143554109107052E-2</v>
      </c>
      <c r="AC102" s="33"/>
      <c r="AD102" s="33">
        <f t="shared" si="61"/>
        <v>1333.3763440860216</v>
      </c>
      <c r="AE102" s="50"/>
      <c r="AF102" s="33"/>
      <c r="AG102" s="33"/>
      <c r="AH102" s="232"/>
      <c r="AI102" s="50"/>
      <c r="AJ102" s="10"/>
      <c r="AK102" s="23">
        <f t="shared" si="62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3"/>
        <v>1.7655777194133009E-2</v>
      </c>
      <c r="AR102" s="25"/>
      <c r="AS102" s="25"/>
      <c r="AT102" s="24"/>
      <c r="AU102" s="342">
        <f t="shared" si="64"/>
        <v>0.41696673235112358</v>
      </c>
      <c r="AV102" s="342"/>
      <c r="AW102" s="24">
        <f t="shared" si="65"/>
        <v>10461.731182795698</v>
      </c>
      <c r="AX102" s="352"/>
      <c r="AY102" s="10"/>
      <c r="AZ102" s="66">
        <f t="shared" si="66"/>
        <v>638478</v>
      </c>
      <c r="BA102" s="67"/>
      <c r="BB102" s="67">
        <v>27975863</v>
      </c>
      <c r="BC102" s="67"/>
      <c r="BD102" s="67">
        <f t="shared" si="67"/>
        <v>33338</v>
      </c>
      <c r="BE102" s="67"/>
      <c r="BF102" s="157">
        <f t="shared" si="68"/>
        <v>5.2214798317248207E-2</v>
      </c>
      <c r="BG102" s="67"/>
      <c r="BH102" s="184"/>
      <c r="BI102" s="67"/>
      <c r="BJ102" s="67"/>
      <c r="BK102" s="67"/>
      <c r="BL102" s="157"/>
      <c r="BM102" s="66">
        <f t="shared" si="69"/>
        <v>300815.73118279572</v>
      </c>
      <c r="BN102" s="67"/>
      <c r="BO102" s="67">
        <f t="shared" si="70"/>
        <v>2060000</v>
      </c>
      <c r="BP102" s="67"/>
      <c r="BQ102" s="74">
        <f t="shared" si="71"/>
        <v>7.3634904488916034E-2</v>
      </c>
      <c r="BR102" s="67"/>
      <c r="BS102" s="86"/>
      <c r="BT102" s="184"/>
      <c r="BU102" s="1"/>
      <c r="BV102">
        <f t="shared" si="53"/>
        <v>93</v>
      </c>
    </row>
    <row r="103" spans="2:74" x14ac:dyDescent="0.3">
      <c r="B103" s="391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6"/>
        <v>2359457</v>
      </c>
      <c r="I103" s="16"/>
      <c r="J103" s="38">
        <f t="shared" si="57"/>
        <v>1.1176500335565005E-2</v>
      </c>
      <c r="K103" s="16"/>
      <c r="L103" s="16"/>
      <c r="M103" s="16"/>
      <c r="N103" s="16">
        <f t="shared" si="58"/>
        <v>25100.606382978724</v>
      </c>
      <c r="O103" s="41"/>
      <c r="P103" s="17">
        <f t="shared" ref="P103" si="72">SUM(D97:D103)</f>
        <v>192967</v>
      </c>
      <c r="Q103" s="16"/>
      <c r="R103" s="60">
        <f t="shared" ref="R103" si="73"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9"/>
        <v>124271</v>
      </c>
      <c r="AA103" s="33"/>
      <c r="AB103" s="46">
        <f t="shared" si="60"/>
        <v>5.2669321797345743E-2</v>
      </c>
      <c r="AC103" s="33"/>
      <c r="AD103" s="33">
        <f t="shared" si="61"/>
        <v>1322.0319148936171</v>
      </c>
      <c r="AE103" s="50"/>
      <c r="AF103" s="33">
        <f t="shared" ref="AF103" si="74">SUM(V97:V103)</f>
        <v>4386</v>
      </c>
      <c r="AG103" s="33"/>
      <c r="AH103" s="232">
        <f t="shared" ref="AH103" si="75">+(AF103-AF96)/AF96</f>
        <v>-0.18611987381703471</v>
      </c>
      <c r="AI103" s="50"/>
      <c r="AJ103" s="392"/>
      <c r="AK103" s="23">
        <f t="shared" si="62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3"/>
        <v>7.620194852514181E-3</v>
      </c>
      <c r="AR103" s="25"/>
      <c r="AS103" s="25"/>
      <c r="AT103" s="24"/>
      <c r="AU103" s="342">
        <f t="shared" si="64"/>
        <v>0.41550026128893214</v>
      </c>
      <c r="AV103" s="342"/>
      <c r="AW103" s="24">
        <f t="shared" si="65"/>
        <v>10429.308510638299</v>
      </c>
      <c r="AX103" s="352"/>
      <c r="AY103" s="392"/>
      <c r="AZ103" s="66">
        <f t="shared" si="66"/>
        <v>516127</v>
      </c>
      <c r="BA103" s="67"/>
      <c r="BB103" s="67">
        <v>28491990</v>
      </c>
      <c r="BC103" s="67"/>
      <c r="BD103" s="67">
        <f t="shared" si="67"/>
        <v>26079</v>
      </c>
      <c r="BE103" s="67"/>
      <c r="BF103" s="157">
        <f t="shared" si="68"/>
        <v>5.0528261455029477E-2</v>
      </c>
      <c r="BG103" s="67"/>
      <c r="BH103" s="184"/>
      <c r="BI103" s="67"/>
      <c r="BJ103" s="67">
        <f t="shared" ref="BJ103" si="76">SUM(AZ97:AZ103)</f>
        <v>3701059</v>
      </c>
      <c r="BK103" s="67"/>
      <c r="BL103" s="157">
        <f t="shared" ref="BL103" si="77">+P103/BJ103</f>
        <v>5.2138320410455491E-2</v>
      </c>
      <c r="BM103" s="66">
        <f t="shared" si="69"/>
        <v>303106.27659574465</v>
      </c>
      <c r="BN103" s="67"/>
      <c r="BO103" s="67">
        <f t="shared" si="70"/>
        <v>2086079</v>
      </c>
      <c r="BP103" s="67"/>
      <c r="BQ103" s="479">
        <f t="shared" si="71"/>
        <v>7.3216332028756145E-2</v>
      </c>
      <c r="BR103" s="67"/>
      <c r="BS103" s="86"/>
      <c r="BT103" s="184"/>
      <c r="BU103" s="1"/>
      <c r="BV103">
        <f t="shared" si="53"/>
        <v>94</v>
      </c>
    </row>
    <row r="104" spans="2:74" x14ac:dyDescent="0.3">
      <c r="B104" s="172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6"/>
        <v>2390953</v>
      </c>
      <c r="I104" s="16"/>
      <c r="J104" s="38">
        <f t="shared" si="57"/>
        <v>1.3348834074958772E-2</v>
      </c>
      <c r="K104" s="16"/>
      <c r="L104" s="16"/>
      <c r="M104" s="16"/>
      <c r="N104" s="16">
        <f t="shared" si="58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9"/>
        <v>124634</v>
      </c>
      <c r="AA104" s="33"/>
      <c r="AB104" s="46">
        <f t="shared" si="60"/>
        <v>5.2127331653947194E-2</v>
      </c>
      <c r="AC104" s="33"/>
      <c r="AD104" s="33">
        <f t="shared" si="61"/>
        <v>1311.9368421052632</v>
      </c>
      <c r="AE104" s="50"/>
      <c r="AF104" s="33"/>
      <c r="AG104" s="33"/>
      <c r="AH104" s="232"/>
      <c r="AI104" s="50"/>
      <c r="AJ104" s="10"/>
      <c r="AK104" s="23">
        <f t="shared" si="62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3"/>
        <v>2.3026352698767284E-2</v>
      </c>
      <c r="AR104" s="25"/>
      <c r="AS104" s="25"/>
      <c r="AT104" s="24"/>
      <c r="AU104" s="342">
        <f t="shared" si="64"/>
        <v>0.41946830406118396</v>
      </c>
      <c r="AV104" s="342"/>
      <c r="AW104" s="24">
        <f t="shared" si="65"/>
        <v>10557.147368421052</v>
      </c>
      <c r="AX104" s="352"/>
      <c r="AY104" s="10"/>
      <c r="AZ104" s="66">
        <f t="shared" si="66"/>
        <v>521192</v>
      </c>
      <c r="BA104" s="67"/>
      <c r="BB104" s="67">
        <v>29013182</v>
      </c>
      <c r="BC104" s="67"/>
      <c r="BD104" s="67">
        <f t="shared" si="67"/>
        <v>31496</v>
      </c>
      <c r="BE104" s="67"/>
      <c r="BF104" s="157">
        <f t="shared" si="68"/>
        <v>6.0430704999309276E-2</v>
      </c>
      <c r="BG104" s="67"/>
      <c r="BH104" s="184"/>
      <c r="BI104" s="67"/>
      <c r="BJ104" s="67"/>
      <c r="BK104" s="67"/>
      <c r="BL104" s="157"/>
      <c r="BM104" s="66">
        <f t="shared" si="69"/>
        <v>305401.91578947369</v>
      </c>
      <c r="BN104" s="67"/>
      <c r="BO104" s="67">
        <f t="shared" si="70"/>
        <v>2117575</v>
      </c>
      <c r="BP104" s="67"/>
      <c r="BQ104" s="479">
        <f t="shared" si="71"/>
        <v>7.2986651377983977E-2</v>
      </c>
      <c r="BR104" s="67"/>
      <c r="BS104" s="86"/>
      <c r="BT104" s="184"/>
      <c r="BU104" s="1"/>
      <c r="BV104">
        <f t="shared" si="53"/>
        <v>95</v>
      </c>
    </row>
    <row r="105" spans="2:74" x14ac:dyDescent="0.3">
      <c r="B105" s="172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6"/>
        <v>2426991</v>
      </c>
      <c r="I105" s="16"/>
      <c r="J105" s="38">
        <f t="shared" si="57"/>
        <v>1.5072650947132796E-2</v>
      </c>
      <c r="K105" s="16"/>
      <c r="L105" s="16"/>
      <c r="M105" s="16"/>
      <c r="N105" s="16">
        <f t="shared" si="58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9"/>
        <v>125505</v>
      </c>
      <c r="AA105" s="33"/>
      <c r="AB105" s="46">
        <f t="shared" si="60"/>
        <v>5.1712181874592859E-2</v>
      </c>
      <c r="AC105" s="33"/>
      <c r="AD105" s="33">
        <f t="shared" si="61"/>
        <v>1307.34375</v>
      </c>
      <c r="AE105" s="50"/>
      <c r="AF105" s="33"/>
      <c r="AG105" s="33"/>
      <c r="AH105" s="232"/>
      <c r="AI105" s="50"/>
      <c r="AJ105" s="10"/>
      <c r="AK105" s="23">
        <f t="shared" si="62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3"/>
        <v>1.7401032376170196E-2</v>
      </c>
      <c r="AR105" s="25"/>
      <c r="AS105" s="25"/>
      <c r="AT105" s="24"/>
      <c r="AU105" s="342">
        <f t="shared" si="64"/>
        <v>0.42043048367299263</v>
      </c>
      <c r="AV105" s="342"/>
      <c r="AW105" s="24">
        <f t="shared" si="65"/>
        <v>10628.96875</v>
      </c>
      <c r="AX105" s="352"/>
      <c r="AY105" s="10"/>
      <c r="AZ105" s="66">
        <f t="shared" si="66"/>
        <v>539508</v>
      </c>
      <c r="BA105" s="67"/>
      <c r="BB105" s="67">
        <v>29552690</v>
      </c>
      <c r="BC105" s="67"/>
      <c r="BD105" s="67">
        <f t="shared" si="67"/>
        <v>36038</v>
      </c>
      <c r="BE105" s="67"/>
      <c r="BF105" s="157">
        <f t="shared" si="68"/>
        <v>6.6797897343505566E-2</v>
      </c>
      <c r="BG105" s="67"/>
      <c r="BH105" s="184"/>
      <c r="BI105" s="67"/>
      <c r="BJ105" s="67"/>
      <c r="BK105" s="67"/>
      <c r="BL105" s="157"/>
      <c r="BM105" s="66">
        <f t="shared" si="69"/>
        <v>307840.52083333331</v>
      </c>
      <c r="BN105" s="67"/>
      <c r="BO105" s="67">
        <f t="shared" si="70"/>
        <v>2153613</v>
      </c>
      <c r="BP105" s="67"/>
      <c r="BQ105" s="479">
        <f t="shared" si="71"/>
        <v>7.2873670721683881E-2</v>
      </c>
      <c r="BR105" s="67"/>
      <c r="BS105" s="86"/>
      <c r="BT105" s="184"/>
      <c r="BU105" s="1"/>
      <c r="BV105">
        <f t="shared" si="53"/>
        <v>96</v>
      </c>
    </row>
    <row r="106" spans="2:74" x14ac:dyDescent="0.3">
      <c r="B106" s="172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6"/>
        <v>2465403</v>
      </c>
      <c r="I106" s="16"/>
      <c r="J106" s="480">
        <f t="shared" si="57"/>
        <v>1.5827005538957498E-2</v>
      </c>
      <c r="K106" s="16"/>
      <c r="L106" s="16"/>
      <c r="M106" s="16"/>
      <c r="N106" s="16">
        <f t="shared" si="58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9"/>
        <v>126324</v>
      </c>
      <c r="AA106" s="33"/>
      <c r="AB106" s="46">
        <f t="shared" si="60"/>
        <v>5.1238681870671855E-2</v>
      </c>
      <c r="AC106" s="33"/>
      <c r="AD106" s="33">
        <f t="shared" si="61"/>
        <v>1302.3092783505156</v>
      </c>
      <c r="AE106" s="50"/>
      <c r="AF106" s="33"/>
      <c r="AG106" s="33"/>
      <c r="AH106" s="232"/>
      <c r="AI106" s="50"/>
      <c r="AJ106" s="10"/>
      <c r="AK106" s="23">
        <f t="shared" si="62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3"/>
        <v>1.9820047609667369E-2</v>
      </c>
      <c r="AR106" s="25"/>
      <c r="AS106" s="25"/>
      <c r="AT106" s="24"/>
      <c r="AU106" s="342">
        <f t="shared" si="64"/>
        <v>0.42208312393551883</v>
      </c>
      <c r="AV106" s="342"/>
      <c r="AW106" s="24">
        <f t="shared" si="65"/>
        <v>10727.886597938144</v>
      </c>
      <c r="AX106" s="352"/>
      <c r="AY106" s="10"/>
      <c r="AZ106" s="66">
        <f t="shared" si="66"/>
        <v>507174</v>
      </c>
      <c r="BA106" s="67"/>
      <c r="BB106" s="67">
        <f>30059864</f>
        <v>30059864</v>
      </c>
      <c r="BC106" s="67"/>
      <c r="BD106" s="67">
        <f t="shared" si="67"/>
        <v>38412</v>
      </c>
      <c r="BE106" s="67"/>
      <c r="BF106" s="157">
        <f t="shared" si="68"/>
        <v>7.5737320919447765E-2</v>
      </c>
      <c r="BG106" s="67"/>
      <c r="BH106" s="184"/>
      <c r="BI106" s="67"/>
      <c r="BJ106" s="67"/>
      <c r="BK106" s="67"/>
      <c r="BL106" s="157"/>
      <c r="BM106" s="66">
        <f t="shared" si="69"/>
        <v>309895.50515463919</v>
      </c>
      <c r="BN106" s="67"/>
      <c r="BO106" s="67">
        <f t="shared" si="70"/>
        <v>2192025</v>
      </c>
      <c r="BP106" s="67"/>
      <c r="BQ106" s="479">
        <f t="shared" si="71"/>
        <v>7.2921986606459696E-2</v>
      </c>
      <c r="BR106" s="67"/>
      <c r="BS106" s="86"/>
      <c r="BT106" s="184"/>
      <c r="BU106" s="1"/>
      <c r="BV106">
        <f t="shared" si="53"/>
        <v>97</v>
      </c>
    </row>
    <row r="107" spans="2:74" x14ac:dyDescent="0.3">
      <c r="B107" s="172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6"/>
        <v>2505615</v>
      </c>
      <c r="I107" s="16"/>
      <c r="J107" s="480">
        <f t="shared" si="57"/>
        <v>1.6310517996449263E-2</v>
      </c>
      <c r="K107" s="16"/>
      <c r="L107" s="16"/>
      <c r="M107" s="16"/>
      <c r="N107" s="16">
        <f t="shared" si="58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9"/>
        <v>126977</v>
      </c>
      <c r="AA107" s="33"/>
      <c r="AB107" s="46">
        <f t="shared" si="60"/>
        <v>5.0676979504033937E-2</v>
      </c>
      <c r="AC107" s="33"/>
      <c r="AD107" s="33">
        <f t="shared" si="61"/>
        <v>1295.6836734693877</v>
      </c>
      <c r="AE107" s="50"/>
      <c r="AF107" s="33"/>
      <c r="AG107" s="33"/>
      <c r="AH107" s="232"/>
      <c r="AI107" s="50"/>
      <c r="AJ107" s="10"/>
      <c r="AK107" s="23">
        <f t="shared" si="62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3"/>
        <v>1.1231927580590138E-2</v>
      </c>
      <c r="AR107" s="25"/>
      <c r="AS107" s="25"/>
      <c r="AT107" s="24"/>
      <c r="AU107" s="342">
        <f t="shared" si="64"/>
        <v>0.41997393853405252</v>
      </c>
      <c r="AV107" s="342"/>
      <c r="AW107" s="24">
        <f t="shared" si="65"/>
        <v>10737.683673469388</v>
      </c>
      <c r="AX107" s="352"/>
      <c r="AY107" s="10"/>
      <c r="AZ107" s="66">
        <f t="shared" si="66"/>
        <v>672688</v>
      </c>
      <c r="BA107" s="67"/>
      <c r="BB107" s="67">
        <v>30732552</v>
      </c>
      <c r="BC107" s="67"/>
      <c r="BD107" s="67">
        <f t="shared" si="67"/>
        <v>40212</v>
      </c>
      <c r="BE107" s="67"/>
      <c r="BF107" s="157">
        <f t="shared" si="68"/>
        <v>5.9778084342221059E-2</v>
      </c>
      <c r="BG107" s="67"/>
      <c r="BH107" s="184"/>
      <c r="BI107" s="67"/>
      <c r="BJ107" s="67"/>
      <c r="BK107" s="67"/>
      <c r="BL107" s="157"/>
      <c r="BM107" s="66">
        <f t="shared" si="69"/>
        <v>313597.46938775509</v>
      </c>
      <c r="BN107" s="67"/>
      <c r="BO107" s="67">
        <f t="shared" si="70"/>
        <v>2232237</v>
      </c>
      <c r="BP107" s="67"/>
      <c r="BQ107" s="479">
        <f t="shared" si="71"/>
        <v>7.2634286928075484E-2</v>
      </c>
      <c r="BR107" s="67"/>
      <c r="BS107" s="86"/>
      <c r="BT107" s="184"/>
      <c r="BU107" s="1"/>
      <c r="BV107">
        <f t="shared" si="53"/>
        <v>98</v>
      </c>
    </row>
    <row r="108" spans="2:74" x14ac:dyDescent="0.3">
      <c r="B108" s="172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6"/>
        <v>2552956</v>
      </c>
      <c r="I108" s="16"/>
      <c r="J108" s="480">
        <f t="shared" si="57"/>
        <v>1.8893964156504493E-2</v>
      </c>
      <c r="K108" s="16"/>
      <c r="L108" s="16"/>
      <c r="M108" s="16"/>
      <c r="N108" s="16">
        <f t="shared" si="58"/>
        <v>25787.434343434343</v>
      </c>
      <c r="O108" s="41"/>
      <c r="P108" s="17"/>
      <c r="Q108" s="16"/>
      <c r="R108" s="60"/>
      <c r="S108" s="16"/>
      <c r="T108" s="41"/>
      <c r="U108" s="10"/>
      <c r="V108" s="34">
        <v>663</v>
      </c>
      <c r="W108" s="33"/>
      <c r="X108" s="33"/>
      <c r="Y108" s="33"/>
      <c r="Z108" s="33">
        <f t="shared" si="59"/>
        <v>127640</v>
      </c>
      <c r="AA108" s="33"/>
      <c r="AB108" s="46">
        <f t="shared" si="60"/>
        <v>4.9996944718201174E-2</v>
      </c>
      <c r="AC108" s="33"/>
      <c r="AD108" s="33">
        <f t="shared" si="61"/>
        <v>1289.2929292929293</v>
      </c>
      <c r="AE108" s="50"/>
      <c r="AF108" s="33"/>
      <c r="AG108" s="33"/>
      <c r="AH108" s="232"/>
      <c r="AI108" s="50"/>
      <c r="AJ108" s="10"/>
      <c r="AK108" s="23">
        <f t="shared" si="62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3"/>
        <v>1.55945159760637E-2</v>
      </c>
      <c r="AR108" s="25"/>
      <c r="AS108" s="25"/>
      <c r="AT108" s="24"/>
      <c r="AU108" s="342">
        <f t="shared" si="64"/>
        <v>0.41861395182682348</v>
      </c>
      <c r="AV108" s="342"/>
      <c r="AW108" s="24">
        <f t="shared" si="65"/>
        <v>10794.979797979799</v>
      </c>
      <c r="AX108" s="352"/>
      <c r="AY108" s="10"/>
      <c r="AZ108" s="66">
        <f t="shared" si="66"/>
        <v>619948</v>
      </c>
      <c r="BA108" s="67"/>
      <c r="BB108" s="67">
        <v>31352500</v>
      </c>
      <c r="BC108" s="67"/>
      <c r="BD108" s="67">
        <f t="shared" si="67"/>
        <v>47341</v>
      </c>
      <c r="BE108" s="67"/>
      <c r="BF108" s="157">
        <f t="shared" si="68"/>
        <v>7.6362856239555577E-2</v>
      </c>
      <c r="BG108" s="67"/>
      <c r="BH108" s="184"/>
      <c r="BI108" s="67"/>
      <c r="BJ108" s="67"/>
      <c r="BK108" s="67"/>
      <c r="BL108" s="157"/>
      <c r="BM108" s="66">
        <f t="shared" si="69"/>
        <v>316691.91919191921</v>
      </c>
      <c r="BN108" s="67"/>
      <c r="BO108" s="67">
        <f t="shared" si="70"/>
        <v>2279578</v>
      </c>
      <c r="BP108" s="67"/>
      <c r="BQ108" s="479">
        <f t="shared" si="71"/>
        <v>7.2708013715014758E-2</v>
      </c>
      <c r="BR108" s="67"/>
      <c r="BS108" s="86"/>
      <c r="BT108" s="184"/>
      <c r="BU108" s="1"/>
      <c r="BV108">
        <f t="shared" si="53"/>
        <v>99</v>
      </c>
    </row>
    <row r="109" spans="2:74" x14ac:dyDescent="0.3">
      <c r="B109" s="172">
        <f t="shared" si="52"/>
        <v>44009</v>
      </c>
      <c r="C109" s="61"/>
      <c r="D109" s="17">
        <v>43581</v>
      </c>
      <c r="E109" s="16"/>
      <c r="F109" s="16"/>
      <c r="G109" s="16"/>
      <c r="H109" s="16">
        <f t="shared" ref="H109" si="78">+H108+D109</f>
        <v>2596537</v>
      </c>
      <c r="I109" s="16"/>
      <c r="J109" s="480">
        <f t="shared" ref="J109" si="79">+D109/H108</f>
        <v>1.7070799496740251E-2</v>
      </c>
      <c r="K109" s="16"/>
      <c r="L109" s="16"/>
      <c r="M109" s="16"/>
      <c r="N109" s="16">
        <f t="shared" ref="N109" si="80">+H109/BV109</f>
        <v>25965.37</v>
      </c>
      <c r="O109" s="41"/>
      <c r="P109" s="17"/>
      <c r="Q109" s="16"/>
      <c r="R109" s="60"/>
      <c r="S109" s="16"/>
      <c r="T109" s="41"/>
      <c r="U109" s="10"/>
      <c r="V109" s="34">
        <v>512</v>
      </c>
      <c r="W109" s="33"/>
      <c r="X109" s="33"/>
      <c r="Y109" s="33"/>
      <c r="Z109" s="33">
        <f t="shared" ref="Z109" si="81">+Z108+V109</f>
        <v>128152</v>
      </c>
      <c r="AA109" s="33"/>
      <c r="AB109" s="46">
        <f t="shared" ref="AB109" si="82">+Z109/H109</f>
        <v>4.9354967789790788E-2</v>
      </c>
      <c r="AC109" s="33"/>
      <c r="AD109" s="33">
        <f t="shared" ref="AD109" si="83">+Z109/BV109</f>
        <v>1281.52</v>
      </c>
      <c r="AE109" s="50"/>
      <c r="AF109" s="33"/>
      <c r="AG109" s="33"/>
      <c r="AH109" s="232"/>
      <c r="AI109" s="50"/>
      <c r="AJ109" s="10"/>
      <c r="AK109" s="23">
        <f t="shared" ref="AK109" si="84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6">
        <f t="shared" ref="AQ109" si="85">+AK109/AO108</f>
        <v>1.1915377799070462E-2</v>
      </c>
      <c r="AR109" s="25"/>
      <c r="AS109" s="25"/>
      <c r="AT109" s="24"/>
      <c r="AU109" s="342">
        <f t="shared" ref="AU109" si="86">+AO109/H109</f>
        <v>0.41649204305580856</v>
      </c>
      <c r="AV109" s="342"/>
      <c r="AW109" s="24">
        <f t="shared" ref="AW109" si="87">+AO109/BV109</f>
        <v>10814.37</v>
      </c>
      <c r="AX109" s="352"/>
      <c r="AY109" s="10"/>
      <c r="AZ109" s="66">
        <f t="shared" ref="AZ109" si="88">+BB109-BB108</f>
        <v>645524</v>
      </c>
      <c r="BA109" s="67"/>
      <c r="BB109" s="67">
        <v>31998024</v>
      </c>
      <c r="BC109" s="67"/>
      <c r="BD109" s="67">
        <f t="shared" ref="BD109" si="89">+D109</f>
        <v>43581</v>
      </c>
      <c r="BE109" s="67"/>
      <c r="BF109" s="157">
        <f t="shared" ref="BF109" si="90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" si="91">+BB109/BV109</f>
        <v>319980.24</v>
      </c>
      <c r="BN109" s="67"/>
      <c r="BO109" s="67">
        <f t="shared" ref="BO109" si="92">+BO108+BD109</f>
        <v>2323159</v>
      </c>
      <c r="BP109" s="67"/>
      <c r="BQ109" s="479">
        <f t="shared" ref="BQ109" si="93">+BO109/BB109</f>
        <v>7.2603201997723354E-2</v>
      </c>
      <c r="BR109" s="67"/>
      <c r="BS109" s="86"/>
      <c r="BT109" s="184"/>
      <c r="BU109" s="1"/>
      <c r="BV109">
        <f t="shared" si="53"/>
        <v>100</v>
      </c>
    </row>
    <row r="110" spans="2:74" x14ac:dyDescent="0.3">
      <c r="B110" s="391">
        <f t="shared" si="52"/>
        <v>44010</v>
      </c>
      <c r="C110" s="61"/>
      <c r="D110" s="17">
        <v>40540</v>
      </c>
      <c r="E110" s="16"/>
      <c r="F110" s="16"/>
      <c r="G110" s="16"/>
      <c r="H110" s="16">
        <f t="shared" ref="H110" si="94">+H109+D110</f>
        <v>2637077</v>
      </c>
      <c r="I110" s="16"/>
      <c r="J110" s="480">
        <f t="shared" ref="J110" si="95">+D110/H109</f>
        <v>1.5613103144688483E-2</v>
      </c>
      <c r="K110" s="16"/>
      <c r="L110" s="16"/>
      <c r="M110" s="16"/>
      <c r="N110" s="16">
        <f t="shared" ref="N110" si="96">+H110/BV110</f>
        <v>26109.673267326732</v>
      </c>
      <c r="O110" s="41"/>
      <c r="P110" s="17">
        <f t="shared" ref="P110" si="97">SUM(D104:D110)</f>
        <v>277620</v>
      </c>
      <c r="Q110" s="16"/>
      <c r="R110" s="60">
        <f t="shared" ref="R110" si="98">+(P110-P103)/P103</f>
        <v>0.43869158975368844</v>
      </c>
      <c r="S110" s="16"/>
      <c r="T110" s="41"/>
      <c r="U110" s="392"/>
      <c r="V110" s="34">
        <v>285</v>
      </c>
      <c r="W110" s="33"/>
      <c r="X110" s="33"/>
      <c r="Y110" s="33"/>
      <c r="Z110" s="33">
        <f t="shared" ref="Z110" si="99">+Z109+V110</f>
        <v>128437</v>
      </c>
      <c r="AA110" s="33"/>
      <c r="AB110" s="46">
        <f t="shared" ref="AB110" si="100">+Z110/H110</f>
        <v>4.8704304045729417E-2</v>
      </c>
      <c r="AC110" s="33"/>
      <c r="AD110" s="33">
        <f t="shared" ref="AD110" si="101">+Z110/BV110</f>
        <v>1271.6534653465346</v>
      </c>
      <c r="AE110" s="50"/>
      <c r="AF110" s="33">
        <f t="shared" ref="AF110" si="102">SUM(V104:V110)</f>
        <v>4166</v>
      </c>
      <c r="AG110" s="33"/>
      <c r="AH110" s="232">
        <f t="shared" ref="AH110" si="103">+(AF110-AF103)/AF103</f>
        <v>-5.0159598723210214E-2</v>
      </c>
      <c r="AI110" s="50"/>
      <c r="AJ110" s="392"/>
      <c r="AK110" s="23">
        <f t="shared" ref="AK110" si="104">+AO110-AO109</f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6">
        <f t="shared" ref="AQ110" si="105">+AK110/AO109</f>
        <v>1.1113916020997988E-2</v>
      </c>
      <c r="AR110" s="25"/>
      <c r="AS110" s="25"/>
      <c r="AT110" s="24"/>
      <c r="AU110" s="342">
        <f t="shared" ref="AU110" si="106">+AO110/H110</f>
        <v>0.41464697466171824</v>
      </c>
      <c r="AV110" s="342"/>
      <c r="AW110" s="24">
        <f t="shared" ref="AW110" si="107">+AO110/BV110</f>
        <v>10826.29702970297</v>
      </c>
      <c r="AX110" s="352"/>
      <c r="AY110" s="392"/>
      <c r="AZ110" s="66">
        <f t="shared" ref="AZ110" si="108">+BB110-BB109</f>
        <v>594344</v>
      </c>
      <c r="BA110" s="67"/>
      <c r="BB110" s="67">
        <f>32592368</f>
        <v>32592368</v>
      </c>
      <c r="BC110" s="67"/>
      <c r="BD110" s="67">
        <f t="shared" ref="BD110" si="109">+D110</f>
        <v>40540</v>
      </c>
      <c r="BE110" s="67"/>
      <c r="BF110" s="157">
        <f t="shared" ref="BF110" si="110">+BD110/AZ110</f>
        <v>6.8209656360626175E-2</v>
      </c>
      <c r="BG110" s="67"/>
      <c r="BH110" s="184"/>
      <c r="BI110" s="67"/>
      <c r="BJ110" s="67">
        <f t="shared" ref="BJ110" si="111">SUM(AZ104:AZ110)</f>
        <v>4100378</v>
      </c>
      <c r="BK110" s="67"/>
      <c r="BL110" s="157">
        <f t="shared" ref="BL110" si="112">+P110/BJ110</f>
        <v>6.7705952963360932E-2</v>
      </c>
      <c r="BM110" s="66">
        <f t="shared" ref="BM110" si="113">+BB110/BV110</f>
        <v>322696.71287128713</v>
      </c>
      <c r="BN110" s="67"/>
      <c r="BO110" s="67">
        <f t="shared" ref="BO110" si="114">+BO109+BD110</f>
        <v>2363699</v>
      </c>
      <c r="BP110" s="67"/>
      <c r="BQ110" s="479">
        <f t="shared" ref="BQ110" si="115">+BO110/BB110</f>
        <v>7.2523082704515365E-2</v>
      </c>
      <c r="BR110" s="67"/>
      <c r="BS110" s="86"/>
      <c r="BT110" s="184"/>
      <c r="BU110" s="1"/>
      <c r="BV110">
        <f t="shared" si="53"/>
        <v>101</v>
      </c>
    </row>
    <row r="111" spans="2:74" x14ac:dyDescent="0.3">
      <c r="B111" s="172">
        <f t="shared" si="52"/>
        <v>44011</v>
      </c>
      <c r="C111" s="61"/>
      <c r="D111" s="17">
        <v>44734</v>
      </c>
      <c r="E111" s="16"/>
      <c r="F111" s="16"/>
      <c r="G111" s="16"/>
      <c r="H111" s="16">
        <f t="shared" ref="H111" si="116">+H110+D111</f>
        <v>2681811</v>
      </c>
      <c r="I111" s="16"/>
      <c r="J111" s="480">
        <f t="shared" ref="J111" si="117">+D111/H110</f>
        <v>1.696347888211076E-2</v>
      </c>
      <c r="K111" s="16"/>
      <c r="L111" s="16"/>
      <c r="M111" s="16"/>
      <c r="N111" s="16">
        <f t="shared" ref="N111" si="118">+H111/BV111</f>
        <v>26292.264705882353</v>
      </c>
      <c r="O111" s="41"/>
      <c r="P111" s="17">
        <f t="shared" ref="P111" si="119">SUM(D105:D111)</f>
        <v>290858</v>
      </c>
      <c r="Q111" s="16"/>
      <c r="R111" s="60" t="e">
        <f t="shared" ref="R111" si="120">+(P111-P104)/P104</f>
        <v>#DIV/0!</v>
      </c>
      <c r="S111" s="16"/>
      <c r="T111" s="41"/>
      <c r="U111" s="10"/>
      <c r="V111" s="34">
        <v>346</v>
      </c>
      <c r="W111" s="33"/>
      <c r="X111" s="33"/>
      <c r="Y111" s="33"/>
      <c r="Z111" s="33">
        <f t="shared" ref="Z111" si="121">+Z110+V111</f>
        <v>128783</v>
      </c>
      <c r="AA111" s="33"/>
      <c r="AB111" s="46">
        <f t="shared" ref="AB111" si="122">+Z111/H111</f>
        <v>4.8020908259381441E-2</v>
      </c>
      <c r="AC111" s="33"/>
      <c r="AD111" s="33">
        <f t="shared" ref="AD111" si="123">+Z111/BV111</f>
        <v>1262.5784313725489</v>
      </c>
      <c r="AE111" s="50"/>
      <c r="AF111" s="33">
        <f t="shared" ref="AF111" si="124">SUM(V105:V111)</f>
        <v>4149</v>
      </c>
      <c r="AG111" s="33"/>
      <c r="AH111" s="232" t="e">
        <f t="shared" ref="AH111" si="125">+(AF111-AF104)/AF104</f>
        <v>#DIV/0!</v>
      </c>
      <c r="AI111" s="50"/>
      <c r="AJ111" s="10"/>
      <c r="AK111" s="23">
        <f t="shared" ref="AK111" si="126">+AO111-AO110</f>
        <v>22731</v>
      </c>
      <c r="AL111" s="24"/>
      <c r="AM111" s="24"/>
      <c r="AN111" s="24">
        <v>178263</v>
      </c>
      <c r="AO111" s="24">
        <v>1116187</v>
      </c>
      <c r="AP111" s="24"/>
      <c r="AQ111" s="506">
        <f t="shared" ref="AQ111" si="127">+AK111/AO110</f>
        <v>2.078821644400872E-2</v>
      </c>
      <c r="AR111" s="25"/>
      <c r="AS111" s="25"/>
      <c r="AT111" s="24"/>
      <c r="AU111" s="342">
        <f t="shared" ref="AU111" si="128">+AO111/H111</f>
        <v>0.4162064366206269</v>
      </c>
      <c r="AV111" s="342"/>
      <c r="AW111" s="24">
        <f t="shared" ref="AW111" si="129">+AO111/BV111</f>
        <v>10943.009803921568</v>
      </c>
      <c r="AX111" s="352"/>
      <c r="AY111" s="10"/>
      <c r="AZ111" s="66">
        <f t="shared" ref="AZ111" si="130">+BB111-BB110</f>
        <v>597145</v>
      </c>
      <c r="BA111" s="67"/>
      <c r="BB111" s="67">
        <v>33189513</v>
      </c>
      <c r="BC111" s="67"/>
      <c r="BD111" s="67">
        <f t="shared" ref="BD111" si="131">+D111</f>
        <v>44734</v>
      </c>
      <c r="BE111" s="67"/>
      <c r="BF111" s="157">
        <f t="shared" ref="BF111" si="132">+BD111/AZ111</f>
        <v>7.4913128302171159E-2</v>
      </c>
      <c r="BG111" s="67"/>
      <c r="BH111" s="184"/>
      <c r="BI111" s="67"/>
      <c r="BJ111" s="67">
        <f t="shared" ref="BJ111" si="133">SUM(AZ105:AZ111)</f>
        <v>4176331</v>
      </c>
      <c r="BK111" s="67"/>
      <c r="BL111" s="157">
        <f t="shared" ref="BL111" si="134">+P111/BJ111</f>
        <v>6.9644384029905679E-2</v>
      </c>
      <c r="BM111" s="66">
        <f t="shared" ref="BM111" si="135">+BB111/BV111</f>
        <v>325387.3823529412</v>
      </c>
      <c r="BN111" s="67"/>
      <c r="BO111" s="67">
        <f t="shared" ref="BO111" si="136">+BO110+BD111</f>
        <v>2408433</v>
      </c>
      <c r="BP111" s="67"/>
      <c r="BQ111" s="479">
        <f t="shared" ref="BQ111" si="137">+BO111/BB111</f>
        <v>7.2566084353211213E-2</v>
      </c>
      <c r="BR111" s="67"/>
      <c r="BS111" s="86"/>
      <c r="BT111" s="184"/>
      <c r="BU111" s="1"/>
      <c r="BV111">
        <f t="shared" si="53"/>
        <v>102</v>
      </c>
    </row>
    <row r="112" spans="2:74" x14ac:dyDescent="0.3">
      <c r="B112" s="172">
        <f t="shared" si="52"/>
        <v>44012</v>
      </c>
      <c r="C112" s="61"/>
      <c r="D112" s="17">
        <v>46042</v>
      </c>
      <c r="E112" s="16"/>
      <c r="F112" s="16"/>
      <c r="G112" s="16"/>
      <c r="H112" s="16">
        <f t="shared" ref="H112" si="138">+H111+D112</f>
        <v>2727853</v>
      </c>
      <c r="I112" s="16"/>
      <c r="J112" s="480">
        <f t="shared" ref="J112" si="139">+D112/H111</f>
        <v>1.7168249365820336E-2</v>
      </c>
      <c r="K112" s="16"/>
      <c r="L112" s="16"/>
      <c r="M112" s="16"/>
      <c r="N112" s="16">
        <f t="shared" ref="N112" si="140">+H112/BV112</f>
        <v>26484.009708737864</v>
      </c>
      <c r="O112" s="41"/>
      <c r="P112" s="17">
        <f t="shared" ref="P112" si="141">SUM(D106:D112)</f>
        <v>300862</v>
      </c>
      <c r="Q112" s="16"/>
      <c r="R112" s="60" t="e">
        <f t="shared" ref="R112" si="142">+(P112-P105)/P105</f>
        <v>#DIV/0!</v>
      </c>
      <c r="S112" s="16"/>
      <c r="T112" s="41"/>
      <c r="U112" s="10"/>
      <c r="V112" s="34">
        <v>764</v>
      </c>
      <c r="W112" s="33"/>
      <c r="X112" s="33"/>
      <c r="Y112" s="33"/>
      <c r="Z112" s="33">
        <f t="shared" ref="Z112" si="143">+Z111+V112</f>
        <v>129547</v>
      </c>
      <c r="AA112" s="33"/>
      <c r="AB112" s="46">
        <f t="shared" ref="AB112" si="144">+Z112/H112</f>
        <v>4.7490462279309038E-2</v>
      </c>
      <c r="AC112" s="33"/>
      <c r="AD112" s="33">
        <f t="shared" ref="AD112" si="145">+Z112/BV112</f>
        <v>1257.7378640776699</v>
      </c>
      <c r="AE112" s="50"/>
      <c r="AF112" s="33">
        <f t="shared" ref="AF112" si="146">SUM(V106:V112)</f>
        <v>4042</v>
      </c>
      <c r="AG112" s="33"/>
      <c r="AH112" s="232" t="e">
        <f t="shared" ref="AH112" si="147">+(AF112-AF105)/AF105</f>
        <v>#DIV/0!</v>
      </c>
      <c r="AI112" s="50"/>
      <c r="AJ112" s="10"/>
      <c r="AK112" s="23">
        <f t="shared" ref="AK112" si="148">+AO112-AO111</f>
        <v>27147</v>
      </c>
      <c r="AL112" s="24"/>
      <c r="AM112" s="24"/>
      <c r="AN112" s="24">
        <v>178263</v>
      </c>
      <c r="AO112" s="24">
        <v>1143334</v>
      </c>
      <c r="AP112" s="24"/>
      <c r="AQ112" s="506">
        <f t="shared" ref="AQ112" si="149">+AK112/AO111</f>
        <v>2.4321193491771542E-2</v>
      </c>
      <c r="AR112" s="25"/>
      <c r="AS112" s="25"/>
      <c r="AT112" s="24"/>
      <c r="AU112" s="342">
        <f t="shared" ref="AU112" si="150">+AO112/H112</f>
        <v>0.41913328907386138</v>
      </c>
      <c r="AV112" s="342"/>
      <c r="AW112" s="24">
        <f t="shared" ref="AW112" si="151">+AO112/BV112</f>
        <v>11100.330097087379</v>
      </c>
      <c r="AX112" s="352"/>
      <c r="AY112" s="10"/>
      <c r="AZ112" s="66">
        <f t="shared" ref="AZ112" si="152">+BB112-BB111</f>
        <v>1008514</v>
      </c>
      <c r="BA112" s="67"/>
      <c r="BB112" s="67">
        <v>34198027</v>
      </c>
      <c r="BC112" s="67"/>
      <c r="BD112" s="67">
        <f t="shared" ref="BD112" si="153">+D112</f>
        <v>46042</v>
      </c>
      <c r="BE112" s="67"/>
      <c r="BF112" s="157">
        <f t="shared" ref="BF112" si="154">+BD112/AZ112</f>
        <v>4.5653307737919355E-2</v>
      </c>
      <c r="BG112" s="67"/>
      <c r="BH112" s="184"/>
      <c r="BI112" s="67"/>
      <c r="BJ112" s="67">
        <f t="shared" ref="BJ112" si="155">SUM(AZ106:AZ112)</f>
        <v>4645337</v>
      </c>
      <c r="BK112" s="67"/>
      <c r="BL112" s="157">
        <f t="shared" ref="BL112" si="156">+P112/BJ112</f>
        <v>6.4766452896743557E-2</v>
      </c>
      <c r="BM112" s="66">
        <f t="shared" ref="BM112" si="157">+BB112/BV112</f>
        <v>332019.67961165047</v>
      </c>
      <c r="BN112" s="67"/>
      <c r="BO112" s="67">
        <f t="shared" ref="BO112" si="158">+BO111+BD112</f>
        <v>2454475</v>
      </c>
      <c r="BP112" s="67"/>
      <c r="BQ112" s="479">
        <f t="shared" ref="BQ112" si="159">+BO112/BB112</f>
        <v>7.1772415408643306E-2</v>
      </c>
      <c r="BR112" s="67"/>
      <c r="BS112" s="86"/>
      <c r="BT112" s="184"/>
      <c r="BU112" s="1"/>
      <c r="BV112">
        <f t="shared" si="53"/>
        <v>103</v>
      </c>
    </row>
    <row r="113" spans="2:84" x14ac:dyDescent="0.3">
      <c r="B113" s="172">
        <f t="shared" si="52"/>
        <v>44013</v>
      </c>
      <c r="C113" s="61"/>
      <c r="D113" s="17"/>
      <c r="E113" s="16"/>
      <c r="F113" s="16"/>
      <c r="G113" s="16"/>
      <c r="H113" s="16"/>
      <c r="I113" s="16"/>
      <c r="J113" s="480"/>
      <c r="K113" s="16"/>
      <c r="L113" s="16"/>
      <c r="M113" s="16"/>
      <c r="N113" s="16"/>
      <c r="O113" s="41"/>
      <c r="P113" s="17"/>
      <c r="Q113" s="16"/>
      <c r="R113" s="60"/>
      <c r="S113" s="16"/>
      <c r="T113" s="41"/>
      <c r="U113" s="10"/>
      <c r="V113" s="34"/>
      <c r="W113" s="33"/>
      <c r="X113" s="33"/>
      <c r="Y113" s="33"/>
      <c r="Z113" s="33"/>
      <c r="AA113" s="33"/>
      <c r="AB113" s="46"/>
      <c r="AC113" s="33"/>
      <c r="AD113" s="33"/>
      <c r="AE113" s="50"/>
      <c r="AF113" s="33"/>
      <c r="AG113" s="33"/>
      <c r="AH113" s="232"/>
      <c r="AI113" s="50"/>
      <c r="AJ113" s="10"/>
      <c r="AK113" s="23"/>
      <c r="AL113" s="24"/>
      <c r="AM113" s="24"/>
      <c r="AN113" s="24"/>
      <c r="AO113" s="24"/>
      <c r="AP113" s="24"/>
      <c r="AQ113" s="25"/>
      <c r="AR113" s="25"/>
      <c r="AS113" s="25"/>
      <c r="AT113" s="24"/>
      <c r="AU113" s="342"/>
      <c r="AV113" s="342"/>
      <c r="AW113" s="24"/>
      <c r="AX113" s="352"/>
      <c r="AY113" s="10"/>
      <c r="AZ113" s="66"/>
      <c r="BA113" s="67"/>
      <c r="BB113" s="507"/>
      <c r="BC113" s="67"/>
      <c r="BD113" s="67"/>
      <c r="BE113" s="67"/>
      <c r="BF113" s="157"/>
      <c r="BG113" s="67"/>
      <c r="BH113" s="184"/>
      <c r="BI113" s="67"/>
      <c r="BJ113" s="67"/>
      <c r="BK113" s="67"/>
      <c r="BL113" s="157"/>
      <c r="BM113" s="66"/>
      <c r="BN113" s="67"/>
      <c r="BO113" s="67"/>
      <c r="BP113" s="67"/>
      <c r="BQ113" s="479"/>
      <c r="BR113" s="67"/>
      <c r="BS113" s="86"/>
      <c r="BT113" s="184"/>
      <c r="BU113" s="1"/>
      <c r="BV113">
        <f t="shared" si="53"/>
        <v>104</v>
      </c>
    </row>
    <row r="114" spans="2:84" x14ac:dyDescent="0.3">
      <c r="B114" s="172">
        <f t="shared" si="52"/>
        <v>44014</v>
      </c>
      <c r="C114" s="61"/>
      <c r="D114" s="17"/>
      <c r="E114" s="16"/>
      <c r="F114" s="16"/>
      <c r="G114" s="16"/>
      <c r="H114" s="16"/>
      <c r="I114" s="16"/>
      <c r="J114" s="38"/>
      <c r="K114" s="16"/>
      <c r="L114" s="16"/>
      <c r="M114" s="16"/>
      <c r="N114" s="16"/>
      <c r="O114" s="41"/>
      <c r="P114" s="454"/>
      <c r="Q114" s="16"/>
      <c r="R114" s="60"/>
      <c r="S114" s="16"/>
      <c r="T114" s="41"/>
      <c r="U114" s="10"/>
      <c r="V114" s="34"/>
      <c r="W114" s="33"/>
      <c r="X114" s="33"/>
      <c r="Y114" s="33"/>
      <c r="Z114" s="33"/>
      <c r="AA114" s="33"/>
      <c r="AB114" s="46"/>
      <c r="AC114" s="33"/>
      <c r="AD114" s="33"/>
      <c r="AE114" s="50"/>
      <c r="AF114" s="33"/>
      <c r="AG114" s="33"/>
      <c r="AH114" s="232"/>
      <c r="AI114" s="50"/>
      <c r="AJ114" s="10"/>
      <c r="AK114" s="23"/>
      <c r="AL114" s="24"/>
      <c r="AM114" s="24"/>
      <c r="AN114" s="24"/>
      <c r="AO114" s="24"/>
      <c r="AP114" s="24"/>
      <c r="AQ114" s="25"/>
      <c r="AR114" s="25"/>
      <c r="AS114" s="25"/>
      <c r="AT114" s="24"/>
      <c r="AU114" s="342"/>
      <c r="AV114" s="342"/>
      <c r="AW114" s="24"/>
      <c r="AX114" s="352"/>
      <c r="AY114" s="10"/>
      <c r="AZ114" s="66"/>
      <c r="BA114" s="67"/>
      <c r="BB114" s="67"/>
      <c r="BC114" s="67"/>
      <c r="BD114" s="67"/>
      <c r="BE114" s="67"/>
      <c r="BF114" s="157"/>
      <c r="BG114" s="67"/>
      <c r="BH114" s="184"/>
      <c r="BI114" s="67"/>
      <c r="BJ114" s="67"/>
      <c r="BK114" s="67"/>
      <c r="BL114" s="157"/>
      <c r="BM114" s="66"/>
      <c r="BN114" s="67"/>
      <c r="BO114" s="67"/>
      <c r="BP114" s="67"/>
      <c r="BQ114" s="479"/>
      <c r="BR114" s="67"/>
      <c r="BS114" s="86"/>
      <c r="BT114" s="184"/>
      <c r="BU114" s="1"/>
      <c r="BV114">
        <f t="shared" si="53"/>
        <v>105</v>
      </c>
    </row>
    <row r="115" spans="2:84" x14ac:dyDescent="0.3">
      <c r="B115" s="172">
        <f t="shared" si="52"/>
        <v>44015</v>
      </c>
      <c r="D115" s="18"/>
      <c r="E115" s="19"/>
      <c r="F115" s="19"/>
      <c r="G115" s="19"/>
      <c r="H115" s="19"/>
      <c r="I115" s="19"/>
      <c r="J115" s="39"/>
      <c r="K115" s="19"/>
      <c r="L115" s="19"/>
      <c r="M115" s="19"/>
      <c r="N115" s="19"/>
      <c r="O115" s="43"/>
      <c r="P115" s="18"/>
      <c r="Q115" s="19"/>
      <c r="R115" s="19"/>
      <c r="S115" s="19"/>
      <c r="T115" s="43"/>
      <c r="U115" s="1"/>
      <c r="V115" s="35"/>
      <c r="W115" s="36"/>
      <c r="X115" s="36"/>
      <c r="Y115" s="36"/>
      <c r="Z115" s="36"/>
      <c r="AA115" s="36"/>
      <c r="AB115" s="47"/>
      <c r="AC115" s="36"/>
      <c r="AD115" s="36"/>
      <c r="AE115" s="51"/>
      <c r="AF115" s="36"/>
      <c r="AG115" s="36"/>
      <c r="AH115" s="36"/>
      <c r="AI115" s="51"/>
      <c r="AJ115" s="1"/>
      <c r="AK115" s="26"/>
      <c r="AL115" s="27"/>
      <c r="AM115" s="27"/>
      <c r="AN115" s="27"/>
      <c r="AO115" s="27"/>
      <c r="AP115" s="27"/>
      <c r="AQ115" s="27"/>
      <c r="AR115" s="27"/>
      <c r="AS115" s="27"/>
      <c r="AT115" s="27"/>
      <c r="AU115" s="344"/>
      <c r="AV115" s="344"/>
      <c r="AW115" s="27"/>
      <c r="AX115" s="351"/>
      <c r="AY115" s="1"/>
      <c r="AZ115" s="68"/>
      <c r="BA115" s="69"/>
      <c r="BB115" s="69"/>
      <c r="BC115" s="69"/>
      <c r="BD115" s="69"/>
      <c r="BE115" s="69"/>
      <c r="BF115" s="69"/>
      <c r="BG115" s="69"/>
      <c r="BH115" s="185"/>
      <c r="BI115" s="69"/>
      <c r="BJ115" s="69"/>
      <c r="BK115" s="69"/>
      <c r="BL115" s="69"/>
      <c r="BM115" s="68"/>
      <c r="BN115" s="69"/>
      <c r="BO115" s="69"/>
      <c r="BP115" s="69"/>
      <c r="BQ115" s="71"/>
      <c r="BR115" s="69"/>
      <c r="BS115" s="69"/>
      <c r="BT115" s="185"/>
      <c r="BU115" s="1"/>
      <c r="BV115">
        <f t="shared" si="53"/>
        <v>106</v>
      </c>
    </row>
    <row r="116" spans="2:84" x14ac:dyDescent="0.3">
      <c r="B116" s="56"/>
      <c r="D116" s="1"/>
      <c r="E116" s="1"/>
      <c r="F116" s="1"/>
      <c r="G116" s="1"/>
      <c r="H116" s="59"/>
      <c r="I116" s="1"/>
      <c r="J116" s="5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59"/>
      <c r="W116" s="1"/>
      <c r="X116" s="1"/>
      <c r="Y116" s="1"/>
      <c r="Z116" s="1"/>
      <c r="AA116" s="1"/>
      <c r="AB116" s="59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59"/>
      <c r="BC116" s="1"/>
      <c r="BD116" s="59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2:84" x14ac:dyDescent="0.3">
      <c r="B117" s="180" t="s">
        <v>82</v>
      </c>
      <c r="D117" s="56">
        <f>+D112</f>
        <v>46042</v>
      </c>
      <c r="E117" s="56"/>
      <c r="F117" s="56"/>
      <c r="G117" s="56"/>
      <c r="H117" s="56">
        <f t="shared" ref="H117:BO117" si="160">+H112</f>
        <v>2727853</v>
      </c>
      <c r="I117" s="56">
        <f t="shared" si="160"/>
        <v>0</v>
      </c>
      <c r="J117" s="56">
        <f t="shared" si="160"/>
        <v>1.7168249365820336E-2</v>
      </c>
      <c r="K117" s="56">
        <f t="shared" si="160"/>
        <v>0</v>
      </c>
      <c r="L117" s="56">
        <f t="shared" si="160"/>
        <v>0</v>
      </c>
      <c r="M117" s="56">
        <f t="shared" si="160"/>
        <v>0</v>
      </c>
      <c r="N117" s="56">
        <f t="shared" si="160"/>
        <v>26484.009708737864</v>
      </c>
      <c r="O117" s="56">
        <f t="shared" si="160"/>
        <v>0</v>
      </c>
      <c r="P117" s="56">
        <f t="shared" si="160"/>
        <v>300862</v>
      </c>
      <c r="Q117" s="56">
        <f t="shared" si="160"/>
        <v>0</v>
      </c>
      <c r="R117" s="56" t="e">
        <f t="shared" si="160"/>
        <v>#DIV/0!</v>
      </c>
      <c r="S117" s="56">
        <f t="shared" si="160"/>
        <v>0</v>
      </c>
      <c r="T117" s="56">
        <f t="shared" si="160"/>
        <v>0</v>
      </c>
      <c r="U117" s="56">
        <f t="shared" si="160"/>
        <v>0</v>
      </c>
      <c r="V117" s="56">
        <f t="shared" si="160"/>
        <v>764</v>
      </c>
      <c r="W117" s="56">
        <f t="shared" si="160"/>
        <v>0</v>
      </c>
      <c r="X117" s="56">
        <f t="shared" si="160"/>
        <v>0</v>
      </c>
      <c r="Y117" s="56">
        <f t="shared" si="160"/>
        <v>0</v>
      </c>
      <c r="Z117" s="56">
        <f t="shared" si="160"/>
        <v>129547</v>
      </c>
      <c r="AA117" s="56">
        <f t="shared" si="160"/>
        <v>0</v>
      </c>
      <c r="AB117" s="56">
        <f t="shared" si="160"/>
        <v>4.7490462279309038E-2</v>
      </c>
      <c r="AC117" s="56">
        <f t="shared" si="160"/>
        <v>0</v>
      </c>
      <c r="AD117" s="56">
        <f t="shared" si="160"/>
        <v>1257.7378640776699</v>
      </c>
      <c r="AE117" s="56">
        <f t="shared" si="160"/>
        <v>0</v>
      </c>
      <c r="AF117" s="56">
        <f t="shared" si="160"/>
        <v>4042</v>
      </c>
      <c r="AG117" s="56">
        <f t="shared" si="160"/>
        <v>0</v>
      </c>
      <c r="AH117" s="56" t="e">
        <f t="shared" si="160"/>
        <v>#DIV/0!</v>
      </c>
      <c r="AI117" s="56">
        <f t="shared" si="160"/>
        <v>0</v>
      </c>
      <c r="AJ117" s="56">
        <f t="shared" si="160"/>
        <v>0</v>
      </c>
      <c r="AK117" s="56">
        <f t="shared" si="160"/>
        <v>27147</v>
      </c>
      <c r="AL117" s="56">
        <f t="shared" si="160"/>
        <v>0</v>
      </c>
      <c r="AM117" s="56">
        <f t="shared" si="160"/>
        <v>0</v>
      </c>
      <c r="AN117" s="56">
        <f t="shared" si="160"/>
        <v>178263</v>
      </c>
      <c r="AO117" s="56">
        <f t="shared" si="160"/>
        <v>1143334</v>
      </c>
      <c r="AP117" s="56">
        <f t="shared" si="160"/>
        <v>0</v>
      </c>
      <c r="AQ117" s="56">
        <f t="shared" si="160"/>
        <v>2.4321193491771542E-2</v>
      </c>
      <c r="AR117" s="56">
        <f t="shared" si="160"/>
        <v>0</v>
      </c>
      <c r="AS117" s="56">
        <f t="shared" si="160"/>
        <v>0</v>
      </c>
      <c r="AT117" s="56">
        <f t="shared" si="160"/>
        <v>0</v>
      </c>
      <c r="AU117" s="56">
        <f t="shared" si="160"/>
        <v>0.41913328907386138</v>
      </c>
      <c r="AV117" s="56">
        <f t="shared" si="160"/>
        <v>0</v>
      </c>
      <c r="AW117" s="56">
        <f t="shared" si="160"/>
        <v>11100.330097087379</v>
      </c>
      <c r="AX117" s="56">
        <f t="shared" si="160"/>
        <v>0</v>
      </c>
      <c r="AY117" s="56">
        <f t="shared" si="160"/>
        <v>0</v>
      </c>
      <c r="AZ117" s="56">
        <f t="shared" si="160"/>
        <v>1008514</v>
      </c>
      <c r="BA117" s="56">
        <f t="shared" si="160"/>
        <v>0</v>
      </c>
      <c r="BB117" s="56">
        <f t="shared" si="160"/>
        <v>34198027</v>
      </c>
      <c r="BC117" s="56">
        <f t="shared" si="160"/>
        <v>0</v>
      </c>
      <c r="BD117" s="56">
        <f t="shared" si="160"/>
        <v>46042</v>
      </c>
      <c r="BE117" s="56">
        <f t="shared" si="160"/>
        <v>0</v>
      </c>
      <c r="BF117" s="56">
        <f t="shared" si="160"/>
        <v>4.5653307737919355E-2</v>
      </c>
      <c r="BG117" s="56">
        <f t="shared" si="160"/>
        <v>0</v>
      </c>
      <c r="BH117" s="56">
        <f t="shared" si="160"/>
        <v>0</v>
      </c>
      <c r="BI117" s="56">
        <f t="shared" si="160"/>
        <v>0</v>
      </c>
      <c r="BJ117" s="56">
        <f t="shared" si="160"/>
        <v>4645337</v>
      </c>
      <c r="BK117" s="56">
        <f t="shared" si="160"/>
        <v>0</v>
      </c>
      <c r="BL117" s="56">
        <f t="shared" si="160"/>
        <v>6.4766452896743557E-2</v>
      </c>
      <c r="BM117" s="56">
        <f t="shared" si="160"/>
        <v>332019.67961165047</v>
      </c>
      <c r="BN117" s="56">
        <f t="shared" si="160"/>
        <v>0</v>
      </c>
      <c r="BO117" s="56">
        <f t="shared" si="160"/>
        <v>2454475</v>
      </c>
      <c r="BP117" s="10"/>
      <c r="BQ117" s="62"/>
      <c r="BR117" s="10"/>
      <c r="BS117" s="10"/>
      <c r="BT117" s="10"/>
      <c r="BU117" s="10"/>
      <c r="BV117" s="161"/>
      <c r="BW117" s="10"/>
      <c r="BX117" s="62"/>
      <c r="BY117" s="10"/>
      <c r="BZ117" s="161"/>
      <c r="CA117" s="61"/>
      <c r="CB117" s="61"/>
      <c r="CC117" s="61"/>
      <c r="CD117" s="61"/>
      <c r="CE117" s="61"/>
      <c r="CF117" s="158"/>
    </row>
    <row r="118" spans="2:84" x14ac:dyDescent="0.3">
      <c r="B118" t="s">
        <v>118</v>
      </c>
      <c r="D118" s="56">
        <f>+D111-D117</f>
        <v>-1308</v>
      </c>
      <c r="H118" s="56">
        <f t="shared" ref="H118:BO118" si="161">+H111-H117</f>
        <v>-46042</v>
      </c>
      <c r="I118" s="56">
        <f t="shared" si="161"/>
        <v>0</v>
      </c>
      <c r="J118" s="56">
        <f t="shared" si="161"/>
        <v>-2.0477048370957582E-4</v>
      </c>
      <c r="K118" s="56">
        <f t="shared" si="161"/>
        <v>0</v>
      </c>
      <c r="L118" s="56">
        <f t="shared" si="161"/>
        <v>0</v>
      </c>
      <c r="M118" s="56">
        <f t="shared" si="161"/>
        <v>0</v>
      </c>
      <c r="N118" s="56">
        <f t="shared" si="161"/>
        <v>-191.74500285551039</v>
      </c>
      <c r="O118" s="56">
        <f t="shared" si="161"/>
        <v>0</v>
      </c>
      <c r="P118" s="56">
        <f t="shared" si="161"/>
        <v>-10004</v>
      </c>
      <c r="Q118" s="56">
        <f t="shared" si="161"/>
        <v>0</v>
      </c>
      <c r="R118" s="56" t="e">
        <f t="shared" si="161"/>
        <v>#DIV/0!</v>
      </c>
      <c r="S118" s="56">
        <f t="shared" si="161"/>
        <v>0</v>
      </c>
      <c r="T118" s="56">
        <f t="shared" si="161"/>
        <v>0</v>
      </c>
      <c r="U118" s="56">
        <f t="shared" si="161"/>
        <v>0</v>
      </c>
      <c r="V118" s="56">
        <f t="shared" si="161"/>
        <v>-418</v>
      </c>
      <c r="W118" s="56">
        <f t="shared" si="161"/>
        <v>0</v>
      </c>
      <c r="X118" s="56">
        <f t="shared" si="161"/>
        <v>0</v>
      </c>
      <c r="Y118" s="56">
        <f t="shared" si="161"/>
        <v>0</v>
      </c>
      <c r="Z118" s="56">
        <f t="shared" si="161"/>
        <v>-764</v>
      </c>
      <c r="AA118" s="56">
        <f t="shared" si="161"/>
        <v>0</v>
      </c>
      <c r="AB118" s="56">
        <f t="shared" si="161"/>
        <v>5.3044598007240262E-4</v>
      </c>
      <c r="AC118" s="56">
        <f t="shared" si="161"/>
        <v>0</v>
      </c>
      <c r="AD118" s="56">
        <f t="shared" si="161"/>
        <v>4.8405672948790652</v>
      </c>
      <c r="AE118" s="56">
        <f t="shared" si="161"/>
        <v>0</v>
      </c>
      <c r="AF118" s="56">
        <f t="shared" si="161"/>
        <v>107</v>
      </c>
      <c r="AG118" s="56">
        <f t="shared" si="161"/>
        <v>0</v>
      </c>
      <c r="AH118" s="56" t="e">
        <f t="shared" si="161"/>
        <v>#DIV/0!</v>
      </c>
      <c r="AI118" s="56">
        <f t="shared" si="161"/>
        <v>0</v>
      </c>
      <c r="AJ118" s="56">
        <f t="shared" si="161"/>
        <v>0</v>
      </c>
      <c r="AK118" s="56">
        <f t="shared" si="161"/>
        <v>-4416</v>
      </c>
      <c r="AL118" s="56">
        <f t="shared" si="161"/>
        <v>0</v>
      </c>
      <c r="AM118" s="56">
        <f t="shared" si="161"/>
        <v>0</v>
      </c>
      <c r="AN118" s="56">
        <f t="shared" si="161"/>
        <v>0</v>
      </c>
      <c r="AO118" s="56">
        <f t="shared" si="161"/>
        <v>-27147</v>
      </c>
      <c r="AP118" s="56">
        <f t="shared" si="161"/>
        <v>0</v>
      </c>
      <c r="AQ118" s="56">
        <f t="shared" si="161"/>
        <v>-3.5329770477628211E-3</v>
      </c>
      <c r="AR118" s="56">
        <f t="shared" si="161"/>
        <v>0</v>
      </c>
      <c r="AS118" s="56">
        <f t="shared" si="161"/>
        <v>0</v>
      </c>
      <c r="AT118" s="56">
        <f t="shared" si="161"/>
        <v>0</v>
      </c>
      <c r="AU118" s="56">
        <f t="shared" si="161"/>
        <v>-2.9268524532344853E-3</v>
      </c>
      <c r="AV118" s="56">
        <f t="shared" si="161"/>
        <v>0</v>
      </c>
      <c r="AW118" s="56">
        <f t="shared" si="161"/>
        <v>-157.32029316581065</v>
      </c>
      <c r="AX118" s="56">
        <f t="shared" si="161"/>
        <v>0</v>
      </c>
      <c r="AY118" s="56">
        <f t="shared" si="161"/>
        <v>0</v>
      </c>
      <c r="AZ118" s="56">
        <f t="shared" si="161"/>
        <v>-411369</v>
      </c>
      <c r="BA118" s="56">
        <f t="shared" si="161"/>
        <v>0</v>
      </c>
      <c r="BB118" s="56">
        <f t="shared" si="161"/>
        <v>-1008514</v>
      </c>
      <c r="BC118" s="56">
        <f t="shared" si="161"/>
        <v>0</v>
      </c>
      <c r="BD118" s="56">
        <f t="shared" si="161"/>
        <v>-1308</v>
      </c>
      <c r="BE118" s="56">
        <f t="shared" si="161"/>
        <v>0</v>
      </c>
      <c r="BF118" s="56">
        <f t="shared" si="161"/>
        <v>2.9259820564251804E-2</v>
      </c>
      <c r="BG118" s="56">
        <f t="shared" si="161"/>
        <v>0</v>
      </c>
      <c r="BH118" s="56">
        <f t="shared" si="161"/>
        <v>0</v>
      </c>
      <c r="BI118" s="56">
        <f t="shared" si="161"/>
        <v>0</v>
      </c>
      <c r="BJ118" s="56">
        <f t="shared" si="161"/>
        <v>-469006</v>
      </c>
      <c r="BK118" s="56">
        <f t="shared" si="161"/>
        <v>0</v>
      </c>
      <c r="BL118" s="56">
        <f t="shared" si="161"/>
        <v>4.8779311331621222E-3</v>
      </c>
      <c r="BM118" s="56">
        <f t="shared" si="161"/>
        <v>-6632.2972587092663</v>
      </c>
      <c r="BN118" s="56">
        <f t="shared" si="161"/>
        <v>0</v>
      </c>
      <c r="BO118" s="56">
        <f t="shared" si="161"/>
        <v>-46042</v>
      </c>
      <c r="BP118" s="10"/>
      <c r="BQ118" s="10"/>
      <c r="BR118" s="10"/>
      <c r="BS118" s="10"/>
      <c r="BT118" s="10"/>
      <c r="BU118" s="10"/>
      <c r="BV118" s="62"/>
      <c r="BW118" s="10"/>
      <c r="BX118" s="10"/>
      <c r="BY118" s="10"/>
      <c r="BZ118" s="62"/>
      <c r="CA118" s="61"/>
      <c r="CB118" s="61"/>
      <c r="CC118" s="61"/>
      <c r="CD118" s="61"/>
      <c r="CE118" s="61"/>
      <c r="CF118" s="117"/>
    </row>
    <row r="119" spans="2:84" x14ac:dyDescent="0.3">
      <c r="N119" s="59"/>
      <c r="Z119" s="56"/>
      <c r="AB119" s="59"/>
      <c r="AD119" s="274"/>
      <c r="AZ119" s="59"/>
      <c r="BF119" s="59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61"/>
      <c r="CB119" s="117"/>
      <c r="CC119" s="117"/>
      <c r="CD119" s="117"/>
      <c r="CE119" s="117"/>
    </row>
    <row r="120" spans="2:84" x14ac:dyDescent="0.3">
      <c r="D120" s="56"/>
      <c r="H120" s="1"/>
      <c r="N120" s="59"/>
      <c r="V120" s="56"/>
      <c r="Z120" s="55"/>
      <c r="AZ120" s="59"/>
      <c r="BB120" s="56"/>
      <c r="BD120" s="59"/>
      <c r="BI120" s="61"/>
      <c r="BJ120" s="62">
        <f>+BJ118/BJ82</f>
        <v>-0.16046401905562829</v>
      </c>
      <c r="BK120" s="61"/>
      <c r="BL120" s="61"/>
      <c r="BM120" s="61"/>
      <c r="BN120" s="61"/>
      <c r="BO120" s="61"/>
      <c r="BP120" s="61"/>
      <c r="BQ120" s="61"/>
      <c r="BR120" s="10"/>
      <c r="BS120" s="10"/>
    </row>
    <row r="121" spans="2:84" x14ac:dyDescent="0.3">
      <c r="H121" s="56"/>
      <c r="V121" s="56"/>
      <c r="Z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90"/>
      <c r="BR121" s="1"/>
      <c r="BS121" s="1"/>
    </row>
    <row r="122" spans="2:84" x14ac:dyDescent="0.3">
      <c r="D122" s="1"/>
      <c r="E122" s="123" t="s">
        <v>28</v>
      </c>
      <c r="F122" s="124"/>
      <c r="H122" s="124" t="s">
        <v>67</v>
      </c>
      <c r="I122" s="116"/>
      <c r="J122" s="116"/>
      <c r="K122" s="61"/>
      <c r="L122" s="10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90"/>
      <c r="BR122" s="1"/>
      <c r="BS122" s="1"/>
    </row>
    <row r="123" spans="2:84" x14ac:dyDescent="0.3">
      <c r="D123" s="1"/>
      <c r="E123" s="123" t="s">
        <v>40</v>
      </c>
      <c r="F123" s="124"/>
      <c r="H123" s="124" t="s">
        <v>42</v>
      </c>
      <c r="I123" s="10"/>
      <c r="J123" s="10"/>
      <c r="K123" s="61"/>
      <c r="L123" s="10"/>
      <c r="AC123" s="1"/>
      <c r="AD123" s="1"/>
      <c r="AE123" s="1"/>
      <c r="AF123" s="1"/>
      <c r="AG123" s="1"/>
      <c r="AH123" s="1"/>
      <c r="AI123" s="1"/>
      <c r="AJ123" s="1"/>
      <c r="AK123" s="1" t="s">
        <v>17</v>
      </c>
      <c r="AL123" s="1"/>
      <c r="AM123" s="1"/>
      <c r="AN123" s="1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90"/>
      <c r="BR123" s="1"/>
      <c r="BS123" s="1"/>
    </row>
    <row r="124" spans="2:84" x14ac:dyDescent="0.3">
      <c r="D124" s="1"/>
      <c r="E124" s="123" t="s">
        <v>47</v>
      </c>
      <c r="F124" s="124"/>
      <c r="H124" s="124" t="s">
        <v>57</v>
      </c>
      <c r="I124" s="10"/>
      <c r="J124" s="10"/>
      <c r="K124" s="61"/>
      <c r="L124" s="10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90"/>
      <c r="BR124" s="1"/>
      <c r="BS124" s="1"/>
    </row>
    <row r="125" spans="2:84" x14ac:dyDescent="0.3">
      <c r="D125" s="1"/>
      <c r="E125" s="123" t="s">
        <v>68</v>
      </c>
      <c r="F125" s="61"/>
      <c r="H125" s="93" t="s">
        <v>149</v>
      </c>
      <c r="I125" s="61"/>
      <c r="J125" s="61"/>
      <c r="K125" s="61"/>
      <c r="L125" s="6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90"/>
      <c r="BR125" s="1"/>
      <c r="BS125" s="1"/>
    </row>
    <row r="126" spans="2:84" x14ac:dyDescent="0.3">
      <c r="AC126" s="1"/>
      <c r="AD126" s="1"/>
      <c r="AE126" s="1"/>
      <c r="AF126" s="1"/>
      <c r="AG126" s="1"/>
      <c r="AH126" s="1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1"/>
      <c r="BS126" s="1"/>
    </row>
    <row r="127" spans="2:84" x14ac:dyDescent="0.3">
      <c r="AC127" s="1"/>
      <c r="AD127" s="1"/>
      <c r="AE127" s="1"/>
      <c r="AF127" s="1"/>
      <c r="AG127" s="1"/>
      <c r="AH127" s="1"/>
    </row>
    <row r="128" spans="2:84" x14ac:dyDescent="0.3">
      <c r="D128" s="56"/>
      <c r="AC128" s="1"/>
      <c r="AD128" s="1"/>
      <c r="AE128" s="1"/>
      <c r="AF128" s="1"/>
      <c r="AG128" s="1"/>
      <c r="AH128" s="1"/>
    </row>
    <row r="129" spans="2:86" x14ac:dyDescent="0.3">
      <c r="D129" s="1">
        <v>4900</v>
      </c>
      <c r="Z129" s="56"/>
      <c r="AC129" s="1"/>
      <c r="AD129" s="1"/>
      <c r="AE129" s="1"/>
      <c r="AF129" s="1"/>
      <c r="AG129" s="1"/>
      <c r="AH129" s="1"/>
    </row>
    <row r="130" spans="2:86" x14ac:dyDescent="0.3">
      <c r="D130" s="1">
        <v>1000000</v>
      </c>
      <c r="AC130" s="1"/>
      <c r="AD130" s="1"/>
      <c r="AE130" s="1"/>
      <c r="AF130" s="1"/>
      <c r="AG130" s="1"/>
      <c r="AH130" s="1"/>
    </row>
    <row r="131" spans="2:86" x14ac:dyDescent="0.3">
      <c r="AC131" s="1"/>
      <c r="AD131" s="1"/>
      <c r="AE131" s="1"/>
      <c r="AF131" s="1"/>
      <c r="AG131" s="1"/>
      <c r="AH131" s="1"/>
    </row>
    <row r="132" spans="2:86" x14ac:dyDescent="0.3">
      <c r="D132" s="278">
        <f>+D129/D130</f>
        <v>4.8999999999999998E-3</v>
      </c>
      <c r="AC132" s="1"/>
      <c r="AD132" s="1"/>
      <c r="AE132" s="1"/>
      <c r="AF132" s="1"/>
      <c r="AG132" s="1"/>
      <c r="AH132" s="1"/>
    </row>
    <row r="133" spans="2:86" x14ac:dyDescent="0.3">
      <c r="AC133" s="1"/>
      <c r="AD133" s="1"/>
      <c r="AE133" s="1"/>
      <c r="AF133" s="1"/>
      <c r="AG133" s="1"/>
      <c r="AH133" s="1"/>
    </row>
    <row r="134" spans="2:86" x14ac:dyDescent="0.3">
      <c r="D134" s="472">
        <v>32000</v>
      </c>
      <c r="AC134" s="1"/>
      <c r="AD134" s="1"/>
      <c r="AE134" s="1"/>
      <c r="AF134" s="1"/>
      <c r="AG134" s="1"/>
      <c r="AH134" s="1"/>
    </row>
    <row r="135" spans="2:86" x14ac:dyDescent="0.3">
      <c r="B135" s="471"/>
      <c r="D135" s="278">
        <f>+D134/D142</f>
        <v>9.6969696969696976E-5</v>
      </c>
      <c r="AC135" s="1"/>
      <c r="AD135" s="1"/>
      <c r="AE135" s="1"/>
      <c r="AF135" s="1"/>
      <c r="AG135" s="1"/>
      <c r="AH135" s="1"/>
    </row>
    <row r="136" spans="2:86" x14ac:dyDescent="0.3">
      <c r="D136" s="471"/>
      <c r="AC136" s="1"/>
      <c r="AD136" s="1"/>
      <c r="AE136" s="1"/>
      <c r="AF136" s="1"/>
      <c r="AG136" s="1"/>
      <c r="AH136" s="1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1"/>
      <c r="BS136" s="1"/>
      <c r="BT136" s="1"/>
      <c r="BU136" s="1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</row>
    <row r="137" spans="2:86" x14ac:dyDescent="0.3">
      <c r="AC137" s="10"/>
      <c r="AD137" s="10"/>
      <c r="AE137" s="10"/>
      <c r="AF137" s="10"/>
      <c r="AG137" s="10"/>
      <c r="AH137" s="1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121"/>
      <c r="CA137" s="1"/>
      <c r="CB137" s="1"/>
      <c r="CC137" s="1"/>
      <c r="CD137" s="1"/>
      <c r="CE137" s="1"/>
      <c r="CF137" s="1"/>
      <c r="CG137" s="1"/>
      <c r="CH137" s="1"/>
    </row>
    <row r="138" spans="2:86" x14ac:dyDescent="0.3">
      <c r="D138">
        <v>10</v>
      </c>
      <c r="AC138" s="10"/>
      <c r="AD138" s="10"/>
      <c r="AE138" s="10"/>
      <c r="AF138" s="10"/>
      <c r="AG138" s="10"/>
      <c r="AH138" s="1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  <c r="CA138" s="1"/>
      <c r="CB138" s="1"/>
      <c r="CC138" s="1"/>
      <c r="CD138" s="1"/>
      <c r="CE138" s="1"/>
      <c r="CF138" s="1"/>
      <c r="CG138" s="1"/>
      <c r="CH138" s="1"/>
    </row>
    <row r="139" spans="2:86" x14ac:dyDescent="0.3">
      <c r="D139" s="1">
        <v>1000000</v>
      </c>
      <c r="AC139" s="10"/>
      <c r="AD139" s="10"/>
      <c r="AE139" s="10"/>
      <c r="AF139" s="10"/>
      <c r="AG139" s="10"/>
      <c r="AH139" s="1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  <c r="CA139" s="1"/>
      <c r="CB139" s="1"/>
      <c r="CC139" s="1"/>
      <c r="CD139" s="1"/>
      <c r="CE139" s="1"/>
      <c r="CF139" s="1"/>
    </row>
    <row r="140" spans="2:86" x14ac:dyDescent="0.3">
      <c r="D140" s="57">
        <f>+D138/D139</f>
        <v>1.0000000000000001E-5</v>
      </c>
      <c r="AC140" s="10"/>
      <c r="AD140" s="10"/>
      <c r="AE140" s="10"/>
      <c r="AF140" s="10"/>
      <c r="AG140" s="10"/>
      <c r="AH140" s="1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  <c r="CA140" s="1"/>
      <c r="CB140" s="1"/>
      <c r="CC140" s="1"/>
      <c r="CD140" s="1"/>
      <c r="CE140" s="1"/>
      <c r="CF140" s="1"/>
    </row>
    <row r="141" spans="2:86" x14ac:dyDescent="0.3">
      <c r="AC141" s="10"/>
      <c r="AD141" s="10"/>
      <c r="AE141" s="10"/>
      <c r="AF141" s="10"/>
      <c r="AG141" s="10"/>
      <c r="AH141" s="1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89"/>
      <c r="BW141" s="89"/>
      <c r="BX141" s="122"/>
      <c r="BY141" s="89"/>
      <c r="BZ141" s="89"/>
    </row>
    <row r="142" spans="2:86" x14ac:dyDescent="0.3">
      <c r="D142" s="1">
        <v>330000000</v>
      </c>
      <c r="AC142" s="10"/>
      <c r="AD142" s="10"/>
      <c r="AE142" s="10"/>
      <c r="AF142" s="10"/>
      <c r="AG142" s="10"/>
      <c r="AH142" s="10"/>
      <c r="AI142" s="90"/>
      <c r="AJ142" s="90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9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89"/>
      <c r="BW142" s="89"/>
      <c r="BX142" s="89"/>
      <c r="BY142" s="89"/>
      <c r="BZ142" s="89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151"/>
      <c r="AL143" s="151"/>
      <c r="AM143" s="151"/>
      <c r="AN143" s="151"/>
      <c r="AO143" s="151"/>
      <c r="AP143" s="151"/>
      <c r="AQ143" s="151"/>
      <c r="AR143" s="90"/>
      <c r="AS143" s="90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89"/>
      <c r="BW143" s="89"/>
      <c r="BX143" s="89"/>
      <c r="BY143" s="89"/>
      <c r="BZ143" s="89"/>
    </row>
    <row r="144" spans="2:86" x14ac:dyDescent="0.3">
      <c r="D144" s="469">
        <f>+H72/D142</f>
        <v>4.9756181818181814E-3</v>
      </c>
      <c r="AC144" s="10"/>
      <c r="AD144" s="10"/>
      <c r="AE144" s="10"/>
      <c r="AF144" s="10"/>
      <c r="AG144" s="10"/>
      <c r="AH144" s="10"/>
      <c r="AI144" s="90"/>
      <c r="AJ144" s="90"/>
      <c r="AK144" s="151"/>
      <c r="AL144" s="151"/>
      <c r="AM144" s="151"/>
      <c r="AN144" s="151"/>
      <c r="AO144" s="151"/>
      <c r="AP144" s="151"/>
      <c r="AQ144" s="151"/>
      <c r="AR144" s="151"/>
      <c r="AS144" s="110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89"/>
      <c r="BW144" s="89"/>
      <c r="BX144" s="89"/>
      <c r="BY144" s="89"/>
      <c r="BZ144" s="89"/>
    </row>
    <row r="145" spans="2:78" x14ac:dyDescent="0.3">
      <c r="D145">
        <v>150000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90"/>
      <c r="AS145" s="90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89"/>
      <c r="BW145" s="89"/>
      <c r="BX145" s="89"/>
      <c r="BY145" s="89"/>
      <c r="BZ145" s="89"/>
    </row>
    <row r="146" spans="2:78" x14ac:dyDescent="0.3">
      <c r="D146" s="278">
        <f>+D145/D142</f>
        <v>4.5454545454545455E-4</v>
      </c>
      <c r="AC146" s="10"/>
      <c r="AD146" s="10"/>
      <c r="AE146" s="10"/>
      <c r="AF146" s="10"/>
      <c r="AG146" s="10"/>
      <c r="AH146" s="10"/>
      <c r="AI146" s="90"/>
      <c r="AJ146" s="90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D147">
        <v>28.59</v>
      </c>
      <c r="AC147" s="10"/>
      <c r="AD147" s="10"/>
      <c r="AE147" s="10"/>
      <c r="AF147" s="10"/>
      <c r="AG147" s="10"/>
      <c r="AH147" s="10"/>
      <c r="AI147" s="90"/>
      <c r="AJ147" s="90"/>
      <c r="AK147" s="90"/>
      <c r="AL147" s="90"/>
      <c r="AM147" s="152"/>
      <c r="AN147" s="152"/>
      <c r="AO147" s="152"/>
      <c r="AP147" s="152"/>
      <c r="AQ147" s="152"/>
      <c r="AR147" s="152"/>
      <c r="AS147" s="152"/>
      <c r="AT147" s="90"/>
      <c r="AU147" s="110"/>
      <c r="AV147" s="110"/>
      <c r="AW147" s="110"/>
      <c r="AX147" s="110"/>
      <c r="AY147" s="90"/>
      <c r="AZ147" s="9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90"/>
      <c r="AL148" s="90"/>
      <c r="AM148" s="152"/>
      <c r="AN148" s="152"/>
      <c r="AO148" s="152"/>
      <c r="AP148" s="152"/>
      <c r="AQ148" s="152"/>
      <c r="AR148" s="152"/>
      <c r="AS148" s="152"/>
      <c r="AT148" s="90"/>
      <c r="AU148" s="110"/>
      <c r="AV148" s="110"/>
      <c r="AW148" s="110"/>
      <c r="AX148" s="110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D149">
        <f>+D142/100000</f>
        <v>3300</v>
      </c>
      <c r="AC149" s="10"/>
      <c r="AD149" s="10"/>
      <c r="AE149" s="10"/>
      <c r="AF149" s="10"/>
      <c r="AG149" s="10"/>
      <c r="AH149" s="10"/>
      <c r="AI149" s="90"/>
      <c r="AJ149" s="90"/>
      <c r="AK149" s="90"/>
      <c r="AL149" s="90"/>
      <c r="AM149" s="152"/>
      <c r="AN149" s="152"/>
      <c r="AO149" s="152"/>
      <c r="AP149" s="152"/>
      <c r="AQ149" s="152"/>
      <c r="AR149" s="152"/>
      <c r="AS149" s="152"/>
      <c r="AT149" s="90"/>
      <c r="AU149" s="110"/>
      <c r="AV149" s="110"/>
      <c r="AW149" s="110"/>
      <c r="AX149" s="110"/>
      <c r="AY149" s="90"/>
      <c r="AZ149" s="90"/>
      <c r="BA149" s="110"/>
      <c r="BB149" s="90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</row>
    <row r="150" spans="2:78" x14ac:dyDescent="0.3">
      <c r="D150">
        <f>+D149*D147</f>
        <v>94347</v>
      </c>
      <c r="AC150" s="10"/>
      <c r="AD150" s="10"/>
      <c r="AE150" s="10"/>
      <c r="AF150" s="10"/>
      <c r="AG150" s="10"/>
      <c r="AH150" s="10"/>
      <c r="AI150" s="90"/>
      <c r="AJ150" s="90"/>
      <c r="AK150" s="90"/>
      <c r="AL150" s="90"/>
      <c r="AM150" s="152"/>
      <c r="AN150" s="152"/>
      <c r="AO150" s="152"/>
      <c r="AP150" s="152"/>
      <c r="AQ150" s="152"/>
      <c r="AR150" s="152"/>
      <c r="AS150" s="152"/>
      <c r="AT150" s="90"/>
      <c r="AU150" s="110"/>
      <c r="AV150" s="110"/>
      <c r="AW150" s="110"/>
      <c r="AX150" s="110"/>
      <c r="AY150" s="90"/>
      <c r="AZ150" s="90"/>
      <c r="BA150" s="110"/>
      <c r="BB150" s="90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</row>
    <row r="151" spans="2:78" x14ac:dyDescent="0.3">
      <c r="AC151" s="10"/>
      <c r="AD151" s="10"/>
      <c r="AE151" s="10"/>
      <c r="AF151" s="10"/>
      <c r="AG151" s="10"/>
      <c r="AH151" s="10"/>
      <c r="AI151" s="90"/>
      <c r="AJ151" s="90"/>
      <c r="AK151" s="90"/>
      <c r="AL151" s="90"/>
      <c r="AM151" s="152"/>
      <c r="AN151" s="152"/>
      <c r="AO151" s="152"/>
      <c r="AP151" s="152"/>
      <c r="AQ151" s="152"/>
      <c r="AR151" s="152"/>
      <c r="AS151" s="152"/>
      <c r="AT151" s="90"/>
      <c r="AU151" s="110"/>
      <c r="AV151" s="110"/>
      <c r="AW151" s="110"/>
      <c r="AX151" s="110"/>
      <c r="AY151" s="90"/>
      <c r="AZ151" s="90"/>
      <c r="BA151" s="110"/>
      <c r="BB151" s="90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</row>
    <row r="152" spans="2:78" x14ac:dyDescent="0.3">
      <c r="AC152" s="10"/>
      <c r="AD152" s="10"/>
      <c r="AE152" s="10"/>
      <c r="AF152" s="10"/>
      <c r="AG152" s="10"/>
      <c r="AH152" s="10"/>
      <c r="AI152" s="90"/>
      <c r="AJ152" s="90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90"/>
      <c r="AV152" s="90"/>
      <c r="AW152" s="90"/>
      <c r="AX152" s="90"/>
      <c r="AY152" s="90"/>
      <c r="AZ152" s="110"/>
      <c r="BA152" s="110"/>
      <c r="BB152" s="90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</row>
    <row r="153" spans="2:78" x14ac:dyDescent="0.3">
      <c r="AC153" s="10"/>
      <c r="AD153" s="10"/>
      <c r="AE153" s="10"/>
      <c r="AF153" s="10"/>
      <c r="AG153" s="10"/>
      <c r="AH153" s="10"/>
      <c r="AI153" s="90"/>
      <c r="AJ153" s="90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90"/>
      <c r="AZ153" s="90"/>
      <c r="BA153" s="110"/>
      <c r="BB153" s="90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</row>
    <row r="154" spans="2:78" x14ac:dyDescent="0.3"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90"/>
      <c r="AT154" s="110"/>
      <c r="AU154" s="153"/>
      <c r="AV154" s="153"/>
      <c r="AW154" s="153"/>
      <c r="AX154" s="153"/>
      <c r="AY154" s="110"/>
      <c r="AZ154" s="110"/>
      <c r="BA154" s="110"/>
      <c r="BB154" s="110"/>
    </row>
    <row r="155" spans="2:78" x14ac:dyDescent="0.3">
      <c r="B155" s="125"/>
      <c r="D155" s="55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90"/>
      <c r="AV155" s="90"/>
      <c r="AW155" s="90"/>
      <c r="AX155" s="90"/>
      <c r="AY155" s="110"/>
      <c r="AZ155" s="154"/>
      <c r="BA155" s="110"/>
      <c r="BB155" s="110"/>
    </row>
    <row r="156" spans="2:78" x14ac:dyDescent="0.3">
      <c r="B156" s="1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</row>
    <row r="158" spans="2:78" x14ac:dyDescent="0.3">
      <c r="B158" s="1"/>
      <c r="D158" s="55"/>
      <c r="W158" s="61"/>
      <c r="X158" s="61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</row>
    <row r="159" spans="2:78" x14ac:dyDescent="0.3">
      <c r="B159" s="1"/>
      <c r="D159" s="55"/>
      <c r="W159" s="61"/>
      <c r="X159" s="61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</row>
    <row r="160" spans="2:78" x14ac:dyDescent="0.3">
      <c r="B160" s="55"/>
      <c r="D160" s="55"/>
      <c r="W160" s="61"/>
      <c r="X160" s="61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</row>
    <row r="161" spans="2:43" x14ac:dyDescent="0.3">
      <c r="B161" s="57"/>
      <c r="D161" s="55"/>
      <c r="W161" s="61"/>
      <c r="X161" s="61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</row>
    <row r="162" spans="2:43" x14ac:dyDescent="0.3">
      <c r="B162" s="1"/>
      <c r="D162" s="55"/>
      <c r="W162" s="61"/>
      <c r="X162" s="61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</row>
    <row r="163" spans="2:43" x14ac:dyDescent="0.3">
      <c r="B163" s="1"/>
      <c r="D163" s="55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</row>
    <row r="164" spans="2:43" x14ac:dyDescent="0.3">
      <c r="B164" s="1"/>
      <c r="D164" s="55"/>
    </row>
    <row r="165" spans="2:43" x14ac:dyDescent="0.3">
      <c r="B165" s="1"/>
      <c r="D165" s="55"/>
    </row>
    <row r="166" spans="2:43" x14ac:dyDescent="0.3">
      <c r="B166" s="57" t="e">
        <f>+B165/B164</f>
        <v>#DIV/0!</v>
      </c>
      <c r="D166" s="55"/>
    </row>
    <row r="167" spans="2:43" x14ac:dyDescent="0.3">
      <c r="B167" s="1"/>
      <c r="D167" s="55"/>
    </row>
    <row r="168" spans="2:43" x14ac:dyDescent="0.3">
      <c r="B168" s="1"/>
      <c r="D168" s="55"/>
    </row>
    <row r="169" spans="2:43" x14ac:dyDescent="0.3">
      <c r="B169" s="1">
        <f>+B165*50</f>
        <v>0</v>
      </c>
      <c r="D169" s="55"/>
    </row>
    <row r="170" spans="2:43" x14ac:dyDescent="0.3">
      <c r="B170" s="1"/>
      <c r="D170" s="55"/>
    </row>
    <row r="171" spans="2:43" x14ac:dyDescent="0.3">
      <c r="B171" s="1"/>
      <c r="D171" s="55"/>
    </row>
    <row r="172" spans="2:43" x14ac:dyDescent="0.3">
      <c r="B172" s="1"/>
      <c r="D172" s="55"/>
    </row>
    <row r="173" spans="2:43" x14ac:dyDescent="0.3">
      <c r="B173" s="1"/>
      <c r="D173" s="55"/>
    </row>
    <row r="174" spans="2:43" x14ac:dyDescent="0.3">
      <c r="B174" s="1"/>
      <c r="D174" s="55"/>
    </row>
    <row r="175" spans="2:43" x14ac:dyDescent="0.3">
      <c r="B175" s="1"/>
      <c r="D175" s="55"/>
    </row>
    <row r="176" spans="2:43" x14ac:dyDescent="0.3">
      <c r="B176" s="1"/>
      <c r="D176" s="55"/>
    </row>
    <row r="177" spans="2:4" x14ac:dyDescent="0.3">
      <c r="B177" s="1"/>
      <c r="D177" s="55"/>
    </row>
    <row r="178" spans="2:4" x14ac:dyDescent="0.3">
      <c r="B178" s="1"/>
      <c r="D178" s="55"/>
    </row>
    <row r="179" spans="2:4" x14ac:dyDescent="0.3">
      <c r="B179" s="1"/>
    </row>
    <row r="180" spans="2:4" x14ac:dyDescent="0.3">
      <c r="B180" s="1"/>
    </row>
    <row r="181" spans="2:4" x14ac:dyDescent="0.3">
      <c r="B181" s="1"/>
    </row>
    <row r="182" spans="2:4" x14ac:dyDescent="0.3">
      <c r="B182" s="1"/>
    </row>
    <row r="183" spans="2:4" x14ac:dyDescent="0.3">
      <c r="B183" s="1"/>
    </row>
    <row r="184" spans="2:4" x14ac:dyDescent="0.3">
      <c r="B184" s="1"/>
    </row>
    <row r="185" spans="2:4" x14ac:dyDescent="0.3">
      <c r="B185" s="1"/>
    </row>
    <row r="186" spans="2:4" x14ac:dyDescent="0.3">
      <c r="B186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31"/>
  <sheetViews>
    <sheetView topLeftCell="A84" workbookViewId="0">
      <selection activeCell="U104" sqref="U104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39" t="s">
        <v>7</v>
      </c>
      <c r="F7" s="540"/>
      <c r="G7" s="544">
        <v>0.7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5"/>
    </row>
    <row r="8" spans="3:40" x14ac:dyDescent="0.3">
      <c r="E8" s="541" t="s">
        <v>123</v>
      </c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3"/>
    </row>
    <row r="9" spans="3:40" x14ac:dyDescent="0.3">
      <c r="E9" s="559" t="s">
        <v>37</v>
      </c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1"/>
      <c r="Q9" s="557" t="s">
        <v>116</v>
      </c>
      <c r="R9" s="5"/>
      <c r="S9" s="554" t="s">
        <v>4</v>
      </c>
      <c r="T9" s="555"/>
      <c r="U9" s="556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58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51" t="s">
        <v>48</v>
      </c>
      <c r="AE14" s="552"/>
      <c r="AF14" s="553"/>
      <c r="AG14" s="207"/>
      <c r="AH14" s="549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50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+K119</f>
        <v>611345</v>
      </c>
      <c r="AG16" s="201"/>
      <c r="AH16" s="215">
        <f>+AJ31</f>
        <v>1877.3680089749482</v>
      </c>
      <c r="AI16" s="215"/>
      <c r="AJ16" s="216">
        <f>+S119</f>
        <v>51389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108882</v>
      </c>
      <c r="AG17" s="202"/>
      <c r="AH17" s="163">
        <v>1508</v>
      </c>
      <c r="AI17" s="215"/>
      <c r="AJ17" s="162">
        <v>8053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91139</v>
      </c>
      <c r="AG18" s="202"/>
      <c r="AH18" s="163">
        <v>712</v>
      </c>
      <c r="AI18" s="215"/>
      <c r="AJ18" s="162">
        <v>6643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811366</v>
      </c>
      <c r="AG19" s="202"/>
      <c r="AH19" s="202"/>
      <c r="AI19" s="202"/>
      <c r="AJ19" s="220">
        <f>SUM(AJ16:AJ18)</f>
        <v>66085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Table'!H117</f>
        <v>0.29743758186383212</v>
      </c>
      <c r="AG21" s="202"/>
      <c r="AH21" s="202"/>
      <c r="AI21" s="202"/>
      <c r="AJ21" s="222">
        <f>+AJ19/'Main Table'!Z117</f>
        <v>0.51012373887469409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51" t="s">
        <v>133</v>
      </c>
      <c r="AB25" s="552"/>
      <c r="AC25" s="552"/>
      <c r="AD25" s="552"/>
      <c r="AE25" s="552"/>
      <c r="AF25" s="552"/>
      <c r="AG25" s="552"/>
      <c r="AH25" s="552"/>
      <c r="AI25" s="552"/>
      <c r="AJ25" s="552"/>
      <c r="AK25" s="553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+E119</f>
        <v>393254</v>
      </c>
      <c r="AE27" s="169"/>
      <c r="AF27" s="200">
        <v>2023</v>
      </c>
      <c r="AG27" s="169"/>
      <c r="AH27" s="191">
        <f>+AD27/AD$31</f>
        <v>0.54601396504157718</v>
      </c>
      <c r="AI27" s="191"/>
      <c r="AJ27" s="169">
        <f>+AF27*AH27</f>
        <v>1104.5862512791107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+G119</f>
        <v>171617</v>
      </c>
      <c r="AE28" s="169"/>
      <c r="AF28" s="200">
        <v>1933</v>
      </c>
      <c r="AG28" s="169"/>
      <c r="AH28" s="191">
        <f>+AD28/AD$31</f>
        <v>0.23828181948191335</v>
      </c>
      <c r="AI28" s="191"/>
      <c r="AJ28" s="169">
        <f>+AF28*AH28</f>
        <v>460.59875705853852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+I119</f>
        <v>46474</v>
      </c>
      <c r="AE29" s="169"/>
      <c r="AF29" s="200">
        <v>1305</v>
      </c>
      <c r="AG29" s="169"/>
      <c r="AH29" s="191">
        <f>+AD29/AD$31</f>
        <v>6.4526878331414961E-2</v>
      </c>
      <c r="AI29" s="191"/>
      <c r="AJ29" s="169">
        <f>+AF29*AH29</f>
        <v>84.207576222496527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108882</v>
      </c>
      <c r="AE30" s="281"/>
      <c r="AF30" s="169">
        <f>+AH17</f>
        <v>1508</v>
      </c>
      <c r="AG30" s="281"/>
      <c r="AH30" s="191">
        <f>+AD30/AD$31</f>
        <v>0.15117733714509454</v>
      </c>
      <c r="AI30" s="281"/>
      <c r="AJ30" s="169">
        <f>+AF30*AH30</f>
        <v>227.97542441480257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720227</v>
      </c>
      <c r="AE31" s="169"/>
      <c r="AF31" s="169"/>
      <c r="AG31" s="169"/>
      <c r="AH31" s="194">
        <f>SUM(AH27:AH30)</f>
        <v>1.0000000000000002</v>
      </c>
      <c r="AI31" s="191"/>
      <c r="AJ31" s="193">
        <f>SUM(AJ27:AJ30)</f>
        <v>1877.3680089749482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46" t="s">
        <v>31</v>
      </c>
      <c r="AB36" s="547"/>
      <c r="AC36" s="547"/>
      <c r="AD36" s="547"/>
      <c r="AE36" s="547"/>
      <c r="AF36" s="547"/>
      <c r="AG36" s="547"/>
      <c r="AH36" s="547"/>
      <c r="AI36" s="548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Table'!Z117</f>
        <v>129547</v>
      </c>
      <c r="AJ49" s="56">
        <f>+AJ19</f>
        <v>66085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66085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63462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26654.039999999997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36807.960000000006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0.28412823145267746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17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17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" si="21">SUM(E110:I110)</f>
        <v>608402</v>
      </c>
      <c r="L110" s="6"/>
      <c r="M110" s="475">
        <f t="shared" ref="M110" si="22">+(K110-K109)/K109</f>
        <v>8.8671295999262988E-4</v>
      </c>
      <c r="N110" s="29"/>
      <c r="O110" s="29"/>
      <c r="P110" s="29"/>
      <c r="Q110" s="376">
        <f t="shared" ref="Q110" si="23">+K110-K109</f>
        <v>539</v>
      </c>
      <c r="R110" s="6"/>
      <c r="S110" s="7">
        <f>31368+14984+4311</f>
        <v>50663</v>
      </c>
      <c r="T110" s="6"/>
      <c r="U110" s="287">
        <f t="shared" ref="U110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ref="K111" si="25">SUM(E111:I111)</f>
        <v>610024</v>
      </c>
      <c r="L111" s="6"/>
      <c r="M111" s="475">
        <f t="shared" ref="M111" si="26">+(K111-K110)/K110</f>
        <v>2.6660004404982234E-3</v>
      </c>
      <c r="N111" s="29"/>
      <c r="O111" s="29"/>
      <c r="P111" s="29"/>
      <c r="Q111" s="376">
        <f t="shared" ref="Q111" si="27">+K111-K110</f>
        <v>1622</v>
      </c>
      <c r="R111" s="6"/>
      <c r="S111" s="7">
        <f>31397+14975+4316</f>
        <v>50688</v>
      </c>
      <c r="T111" s="6"/>
      <c r="U111" s="287">
        <f t="shared" ref="U111" si="28">+S111/K111</f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ref="K112" si="29">SUM(E112:I112)</f>
        <v>610703</v>
      </c>
      <c r="L112" s="6"/>
      <c r="M112" s="483">
        <f t="shared" ref="M112" si="30">+(K112-K111)/K111</f>
        <v>1.1130709611425124E-3</v>
      </c>
      <c r="N112" s="29"/>
      <c r="O112" s="29"/>
      <c r="P112" s="29"/>
      <c r="Q112" s="376">
        <f t="shared" ref="Q112" si="31">+K112-K111</f>
        <v>679</v>
      </c>
      <c r="R112" s="6"/>
      <c r="S112" s="7">
        <f>31403+14992+4320</f>
        <v>50715</v>
      </c>
      <c r="T112" s="6"/>
      <c r="U112" s="287">
        <f t="shared" ref="U112" si="32">+S112/K112</f>
        <v>8.3043639870771888E-2</v>
      </c>
      <c r="W112">
        <f t="shared" si="20"/>
        <v>102</v>
      </c>
      <c r="Y112" s="56"/>
    </row>
    <row r="113" spans="3:41" x14ac:dyDescent="0.3">
      <c r="C113" s="171">
        <f t="shared" si="15"/>
        <v>44012</v>
      </c>
      <c r="E113" s="285">
        <v>393254</v>
      </c>
      <c r="F113" s="7"/>
      <c r="G113" s="7">
        <v>171617</v>
      </c>
      <c r="H113" s="7"/>
      <c r="I113" s="7">
        <v>46474</v>
      </c>
      <c r="J113" s="288"/>
      <c r="K113" s="7">
        <f t="shared" ref="K113" si="33">SUM(E113:I113)</f>
        <v>611345</v>
      </c>
      <c r="L113" s="6"/>
      <c r="M113" s="483">
        <f t="shared" ref="M113" si="34">+(K113-K112)/K112</f>
        <v>1.0512474967373667E-3</v>
      </c>
      <c r="N113" s="29"/>
      <c r="O113" s="29"/>
      <c r="P113" s="29"/>
      <c r="Q113" s="376">
        <f t="shared" ref="Q113" si="35">+K113-K112</f>
        <v>642</v>
      </c>
      <c r="R113" s="6"/>
      <c r="S113" s="7">
        <f>32032+15035+4322</f>
        <v>51389</v>
      </c>
      <c r="T113" s="6"/>
      <c r="U113" s="287">
        <f t="shared" ref="U113" si="36">+S113/K113</f>
        <v>8.4058919268170995E-2</v>
      </c>
      <c r="W113">
        <f t="shared" si="20"/>
        <v>103</v>
      </c>
      <c r="Y113" s="56"/>
    </row>
    <row r="114" spans="3:41" x14ac:dyDescent="0.3">
      <c r="C114" s="171">
        <f t="shared" si="15"/>
        <v>44013</v>
      </c>
      <c r="E114" s="285"/>
      <c r="F114" s="7"/>
      <c r="G114" s="7"/>
      <c r="H114" s="7"/>
      <c r="I114" s="7"/>
      <c r="J114" s="288"/>
      <c r="K114" s="7"/>
      <c r="L114" s="6"/>
      <c r="M114" s="483"/>
      <c r="N114" s="29"/>
      <c r="O114" s="29"/>
      <c r="P114" s="29"/>
      <c r="Q114" s="376"/>
      <c r="R114" s="6"/>
      <c r="S114" s="7"/>
      <c r="T114" s="6"/>
      <c r="U114" s="287"/>
      <c r="W114">
        <f t="shared" si="20"/>
        <v>104</v>
      </c>
      <c r="Y114" s="56"/>
    </row>
    <row r="115" spans="3:41" x14ac:dyDescent="0.3">
      <c r="C115" s="171">
        <f t="shared" si="15"/>
        <v>44014</v>
      </c>
      <c r="E115" s="285"/>
      <c r="F115" s="7"/>
      <c r="G115" s="7"/>
      <c r="H115" s="7"/>
      <c r="I115" s="7"/>
      <c r="J115" s="288"/>
      <c r="K115" s="7"/>
      <c r="L115" s="6"/>
      <c r="M115" s="483"/>
      <c r="N115" s="29"/>
      <c r="O115" s="29"/>
      <c r="P115" s="29"/>
      <c r="Q115" s="376"/>
      <c r="R115" s="6"/>
      <c r="S115" s="7"/>
      <c r="T115" s="6"/>
      <c r="U115" s="287"/>
      <c r="W115">
        <f t="shared" si="20"/>
        <v>105</v>
      </c>
      <c r="Y115" s="56"/>
    </row>
    <row r="116" spans="3:41" x14ac:dyDescent="0.3">
      <c r="C116" s="171">
        <f t="shared" si="15"/>
        <v>44015</v>
      </c>
      <c r="E116" s="285"/>
      <c r="F116" s="7"/>
      <c r="G116" s="7"/>
      <c r="H116" s="7"/>
      <c r="I116" s="7"/>
      <c r="J116" s="288"/>
      <c r="K116" s="7"/>
      <c r="L116" s="6"/>
      <c r="M116" s="475"/>
      <c r="N116" s="29"/>
      <c r="O116" s="29"/>
      <c r="P116" s="29"/>
      <c r="Q116" s="376"/>
      <c r="R116" s="6"/>
      <c r="S116" s="7"/>
      <c r="T116" s="6"/>
      <c r="U116" s="287"/>
      <c r="W116">
        <f t="shared" si="20"/>
        <v>106</v>
      </c>
      <c r="Y116" s="56"/>
    </row>
    <row r="117" spans="3:41" ht="15" thickBot="1" x14ac:dyDescent="0.35">
      <c r="C117" s="171">
        <f t="shared" si="15"/>
        <v>44016</v>
      </c>
      <c r="E117" s="289"/>
      <c r="F117" s="290"/>
      <c r="G117" s="290"/>
      <c r="H117" s="290"/>
      <c r="I117" s="290"/>
      <c r="J117" s="290"/>
      <c r="K117" s="290"/>
      <c r="L117" s="291"/>
      <c r="M117" s="292"/>
      <c r="N117" s="292"/>
      <c r="O117" s="292"/>
      <c r="P117" s="292"/>
      <c r="Q117" s="375"/>
      <c r="R117" s="291"/>
      <c r="S117" s="291"/>
      <c r="T117" s="291"/>
      <c r="U117" s="293"/>
      <c r="W117">
        <f t="shared" si="20"/>
        <v>107</v>
      </c>
      <c r="Y117" s="59"/>
    </row>
    <row r="118" spans="3:41" x14ac:dyDescent="0.3">
      <c r="E118" s="56"/>
      <c r="F118" s="1"/>
      <c r="G118" s="56"/>
      <c r="H118" s="56"/>
      <c r="I118" s="56"/>
      <c r="J118" s="1"/>
      <c r="K118" s="56"/>
      <c r="S118" s="56"/>
    </row>
    <row r="119" spans="3:41" x14ac:dyDescent="0.3">
      <c r="C119" s="180" t="s">
        <v>81</v>
      </c>
      <c r="E119" s="56">
        <f>+E113</f>
        <v>393254</v>
      </c>
      <c r="F119" s="56">
        <f>+F52</f>
        <v>0</v>
      </c>
      <c r="G119" s="56">
        <f t="shared" ref="G119:S119" si="37">+G113</f>
        <v>171617</v>
      </c>
      <c r="H119" s="56">
        <f t="shared" si="37"/>
        <v>0</v>
      </c>
      <c r="I119" s="56">
        <f t="shared" si="37"/>
        <v>46474</v>
      </c>
      <c r="J119" s="56">
        <f t="shared" si="37"/>
        <v>0</v>
      </c>
      <c r="K119" s="56">
        <f t="shared" si="37"/>
        <v>611345</v>
      </c>
      <c r="L119" s="56">
        <f t="shared" si="37"/>
        <v>0</v>
      </c>
      <c r="M119" s="56">
        <f t="shared" si="37"/>
        <v>1.0512474967373667E-3</v>
      </c>
      <c r="N119" s="56">
        <f t="shared" si="37"/>
        <v>0</v>
      </c>
      <c r="O119" s="56">
        <f t="shared" si="37"/>
        <v>0</v>
      </c>
      <c r="P119" s="56">
        <f t="shared" si="37"/>
        <v>0</v>
      </c>
      <c r="Q119" s="56">
        <f t="shared" si="37"/>
        <v>642</v>
      </c>
      <c r="R119" s="56">
        <f t="shared" si="37"/>
        <v>0</v>
      </c>
      <c r="S119" s="56">
        <f t="shared" si="37"/>
        <v>51389</v>
      </c>
      <c r="T119" s="56">
        <f>+T60</f>
        <v>0</v>
      </c>
    </row>
    <row r="120" spans="3:41" x14ac:dyDescent="0.3">
      <c r="E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</row>
    <row r="121" spans="3:41" x14ac:dyDescent="0.3">
      <c r="E121" s="59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</row>
    <row r="122" spans="3:41" x14ac:dyDescent="0.3">
      <c r="C122" s="123"/>
      <c r="D122" s="124"/>
      <c r="E122" s="393"/>
      <c r="F122" s="10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</row>
    <row r="123" spans="3:41" x14ac:dyDescent="0.3">
      <c r="E123" s="56"/>
      <c r="K123" s="56"/>
      <c r="Q123" s="56"/>
    </row>
    <row r="124" spans="3:41" x14ac:dyDescent="0.3">
      <c r="Q124" s="56"/>
      <c r="S124" s="59"/>
    </row>
    <row r="127" spans="3:41" x14ac:dyDescent="0.3">
      <c r="AO127" s="1">
        <v>3797000</v>
      </c>
    </row>
    <row r="128" spans="3:41" x14ac:dyDescent="0.3">
      <c r="C128" s="1"/>
    </row>
    <row r="129" spans="3:41" x14ac:dyDescent="0.3">
      <c r="C129" s="1"/>
      <c r="AO129" s="1">
        <v>30000</v>
      </c>
    </row>
    <row r="130" spans="3:41" x14ac:dyDescent="0.3">
      <c r="C130" s="59"/>
    </row>
    <row r="131" spans="3:41" x14ac:dyDescent="0.3">
      <c r="AO131" s="278">
        <f>+AO129/AO127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0"/>
  <sheetViews>
    <sheetView topLeftCell="A34" workbookViewId="0">
      <selection activeCell="K27" sqref="K27:L27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15" t="s">
        <v>114</v>
      </c>
      <c r="U3" s="616"/>
      <c r="V3" s="616"/>
      <c r="W3" s="616"/>
      <c r="X3" s="616"/>
      <c r="Y3" s="616"/>
      <c r="Z3" s="616"/>
      <c r="AA3" s="616"/>
      <c r="AB3" s="616"/>
      <c r="AC3" s="616"/>
      <c r="AD3" s="617"/>
    </row>
    <row r="4" spans="2:30" ht="15.6" x14ac:dyDescent="0.3">
      <c r="B4" s="257"/>
      <c r="C4" s="257"/>
      <c r="D4" s="167"/>
      <c r="T4" s="499"/>
      <c r="U4" s="500" t="s">
        <v>78</v>
      </c>
      <c r="V4" s="501"/>
      <c r="W4" s="500" t="s">
        <v>106</v>
      </c>
      <c r="X4" s="502"/>
      <c r="Y4" s="500" t="s">
        <v>107</v>
      </c>
      <c r="Z4" s="502"/>
      <c r="AA4" s="500" t="s">
        <v>73</v>
      </c>
      <c r="AB4" s="501"/>
      <c r="AC4" s="503" t="s">
        <v>15</v>
      </c>
      <c r="AD4" s="504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0.17496800597392895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18" t="s">
        <v>104</v>
      </c>
      <c r="F15" s="618"/>
      <c r="G15" s="618"/>
      <c r="H15" s="618"/>
      <c r="I15" s="618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24" t="s">
        <v>46</v>
      </c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6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27" t="s">
        <v>75</v>
      </c>
      <c r="F19" s="627"/>
      <c r="G19" s="627"/>
      <c r="H19" s="627"/>
      <c r="I19" s="147" t="s">
        <v>74</v>
      </c>
      <c r="J19" s="148"/>
      <c r="K19" s="632" t="s">
        <v>72</v>
      </c>
      <c r="L19" s="632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Table'!H100</f>
        <v>2266501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Table'!Z117</f>
        <v>129547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15935</v>
      </c>
      <c r="J22" s="129"/>
      <c r="K22" s="140"/>
      <c r="L22" s="282">
        <v>15863</v>
      </c>
      <c r="M22" s="140"/>
      <c r="N22" s="160">
        <f>+(I22-L22)/I22</f>
        <v>4.5183558205208656E-3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2121019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Table'!AO117</f>
        <v>1143334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28" t="s">
        <v>49</v>
      </c>
      <c r="E25" s="629"/>
      <c r="F25" s="629"/>
      <c r="G25" s="629"/>
      <c r="H25" s="629"/>
      <c r="I25" s="132">
        <f>+I23-I24</f>
        <v>977685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1143334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28" t="s">
        <v>46</v>
      </c>
      <c r="E27" s="629"/>
      <c r="F27" s="629"/>
      <c r="G27" s="629"/>
      <c r="H27" s="629"/>
      <c r="I27" s="149">
        <f>+I25+I26</f>
        <v>2121019</v>
      </c>
      <c r="J27" s="129"/>
      <c r="K27" s="633">
        <v>2093931</v>
      </c>
      <c r="L27" s="633"/>
      <c r="M27" s="140"/>
      <c r="N27" s="150">
        <f>+I27-K27</f>
        <v>27088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30" t="s">
        <v>69</v>
      </c>
      <c r="F28" s="630"/>
      <c r="G28" s="630"/>
      <c r="H28" s="137"/>
      <c r="I28" s="275">
        <f>+I27/I32</f>
        <v>0.77754153174676199</v>
      </c>
      <c r="J28" s="140"/>
      <c r="K28" s="140"/>
      <c r="L28" s="140"/>
      <c r="M28" s="110"/>
      <c r="N28" s="481">
        <f>+N27/K27</f>
        <v>1.2936433913056352E-2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09" t="s">
        <v>114</v>
      </c>
      <c r="F31" s="610"/>
      <c r="G31" s="610"/>
      <c r="H31" s="610"/>
      <c r="I31" s="610"/>
      <c r="J31" s="611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04">
        <f>+'Main Table'!H117</f>
        <v>2727853</v>
      </c>
      <c r="J32" s="604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05">
        <f>+I27</f>
        <v>2121019</v>
      </c>
      <c r="J34" s="606"/>
      <c r="K34" s="22"/>
      <c r="L34" s="25">
        <f>+I34/$I$32</f>
        <v>0.77754153174676199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12">
        <f>+I21</f>
        <v>129547</v>
      </c>
      <c r="J35" s="613"/>
      <c r="K35" s="22"/>
      <c r="L35" s="25">
        <f>+I35/$I$32</f>
        <v>4.7490462279309038E-2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31" t="s">
        <v>114</v>
      </c>
      <c r="F36" s="631"/>
      <c r="G36" s="631"/>
      <c r="H36" s="276"/>
      <c r="I36" s="607">
        <f>+I32-I34-I35</f>
        <v>477287</v>
      </c>
      <c r="J36" s="608"/>
      <c r="K36" s="303"/>
      <c r="L36" s="277">
        <f>+I36/$I$32</f>
        <v>0.17496800597392895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19" t="s">
        <v>127</v>
      </c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1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22" t="s">
        <v>75</v>
      </c>
      <c r="F42" s="622"/>
      <c r="G42" s="622"/>
      <c r="H42" s="622"/>
      <c r="I42" s="304" t="s">
        <v>74</v>
      </c>
      <c r="J42" s="305"/>
      <c r="K42" s="623" t="s">
        <v>37</v>
      </c>
      <c r="L42" s="623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Table'!AO134</f>
        <v>0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588" t="s">
        <v>49</v>
      </c>
      <c r="E48" s="589"/>
      <c r="F48" s="589"/>
      <c r="G48" s="589"/>
      <c r="H48" s="589"/>
      <c r="I48" s="313">
        <f>+I46-I47</f>
        <v>22172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0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588" t="s">
        <v>46</v>
      </c>
      <c r="E50" s="589"/>
      <c r="F50" s="589"/>
      <c r="G50" s="589"/>
      <c r="H50" s="589"/>
      <c r="I50" s="384">
        <f>+I48+I49</f>
        <v>22172</v>
      </c>
      <c r="J50" s="380"/>
      <c r="K50" s="590">
        <v>30167</v>
      </c>
      <c r="L50" s="590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591" t="s">
        <v>69</v>
      </c>
      <c r="F51" s="591"/>
      <c r="G51" s="591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72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592" t="s">
        <v>128</v>
      </c>
      <c r="F54" s="593"/>
      <c r="G54" s="593"/>
      <c r="H54" s="593"/>
      <c r="I54" s="593"/>
      <c r="J54" s="594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595">
        <f>+K50</f>
        <v>30167</v>
      </c>
      <c r="J55" s="595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596">
        <f>+I50</f>
        <v>22172</v>
      </c>
      <c r="J57" s="597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598">
        <f>+I44</f>
        <v>1836</v>
      </c>
      <c r="J58" s="599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00" t="s">
        <v>114</v>
      </c>
      <c r="F59" s="600"/>
      <c r="G59" s="600"/>
      <c r="H59" s="311"/>
      <c r="I59" s="601">
        <f>+I55-I57-I58</f>
        <v>6159</v>
      </c>
      <c r="J59" s="602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03">
        <f>+I45</f>
        <v>1397</v>
      </c>
      <c r="J60" s="603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01">
        <f>+I59-I60</f>
        <v>4762</v>
      </c>
      <c r="J61" s="601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592" t="s">
        <v>117</v>
      </c>
      <c r="F64" s="593"/>
      <c r="G64" s="593"/>
      <c r="H64" s="593"/>
      <c r="I64" s="593"/>
      <c r="J64" s="593"/>
      <c r="K64" s="593"/>
      <c r="L64" s="593"/>
      <c r="M64" s="594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587">
        <v>11690000</v>
      </c>
      <c r="J65" s="587"/>
      <c r="K65" s="587"/>
      <c r="L65" s="587"/>
      <c r="M65" s="367"/>
      <c r="P65" s="57">
        <f>+I59/I65</f>
        <v>5.2686056458511551E-4</v>
      </c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ref="AA65" si="6">+W64-W65</f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v>459097</v>
      </c>
      <c r="X66" s="6"/>
      <c r="Y66" s="44">
        <v>0.17100000000000001</v>
      </c>
      <c r="Z66" s="6"/>
      <c r="AA66" s="298">
        <f t="shared" ref="AA66" si="7">+W65-W66</f>
        <v>-18187</v>
      </c>
      <c r="AB66" s="6"/>
      <c r="AC66" s="302"/>
      <c r="AD66" s="295"/>
    </row>
    <row r="67" spans="4:30" x14ac:dyDescent="0.3">
      <c r="E67" s="366"/>
      <c r="F67" s="614" t="s">
        <v>108</v>
      </c>
      <c r="G67" s="614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>
        <f>+I$36</f>
        <v>477287</v>
      </c>
      <c r="X67" s="6"/>
      <c r="Y67" s="44">
        <f>+L$36</f>
        <v>0.17496800597392895</v>
      </c>
      <c r="Z67" s="6"/>
      <c r="AA67" s="298">
        <f t="shared" ref="AA67" si="8">+W66-W67</f>
        <v>-18190</v>
      </c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/>
      <c r="X68" s="6"/>
      <c r="Y68" s="44"/>
      <c r="Z68" s="6"/>
      <c r="AA68" s="298"/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/>
      <c r="X69" s="6"/>
      <c r="Y69" s="44"/>
      <c r="Z69" s="6"/>
      <c r="AA69" s="298"/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/>
      <c r="X70" s="6"/>
      <c r="Y70" s="44"/>
      <c r="Z70" s="6"/>
      <c r="AA70" s="298"/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/>
      <c r="X71" s="6"/>
      <c r="Y71" s="44"/>
      <c r="Z71" s="6"/>
      <c r="AA71" s="298"/>
      <c r="AB71" s="6"/>
      <c r="AC71" s="302"/>
      <c r="AD71" s="295"/>
    </row>
    <row r="72" spans="4:30" ht="15" thickBot="1" x14ac:dyDescent="0.35">
      <c r="D72" s="562" t="s">
        <v>131</v>
      </c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4"/>
      <c r="T72" s="299"/>
      <c r="U72" s="394">
        <f t="shared" si="3"/>
        <v>44017</v>
      </c>
      <c r="V72" s="291"/>
      <c r="W72" s="395"/>
      <c r="X72" s="291"/>
      <c r="Y72" s="300"/>
      <c r="Z72" s="291"/>
      <c r="AA72" s="396"/>
      <c r="AB72" s="291"/>
      <c r="AC72" s="397"/>
      <c r="AD72" s="301"/>
    </row>
    <row r="73" spans="4:30" ht="15" thickBot="1" x14ac:dyDescent="0.35">
      <c r="D73" s="398"/>
      <c r="E73" s="565" t="s">
        <v>75</v>
      </c>
      <c r="F73" s="565"/>
      <c r="G73" s="565"/>
      <c r="H73" s="565"/>
      <c r="I73" s="399" t="s">
        <v>74</v>
      </c>
      <c r="J73" s="400"/>
      <c r="K73" s="566" t="s">
        <v>37</v>
      </c>
      <c r="L73" s="566"/>
      <c r="M73" s="401"/>
      <c r="N73" s="402" t="s">
        <v>73</v>
      </c>
      <c r="O73" s="403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Table'!AO164</f>
        <v>0</v>
      </c>
      <c r="J78" s="407"/>
      <c r="K78" s="408"/>
      <c r="L78" s="408"/>
      <c r="M78" s="408"/>
      <c r="N78" s="408"/>
      <c r="O78" s="409"/>
    </row>
    <row r="79" spans="4:30" x14ac:dyDescent="0.3">
      <c r="D79" s="567" t="s">
        <v>49</v>
      </c>
      <c r="E79" s="568"/>
      <c r="F79" s="568"/>
      <c r="G79" s="568"/>
      <c r="H79" s="568"/>
      <c r="I79" s="413">
        <f>+I77-I78</f>
        <v>36684</v>
      </c>
      <c r="J79" s="407"/>
      <c r="K79" s="408"/>
      <c r="L79" s="408"/>
      <c r="M79" s="408"/>
      <c r="N79" s="408"/>
      <c r="O79" s="409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</row>
    <row r="81" spans="4:36" ht="15" thickBot="1" x14ac:dyDescent="0.35">
      <c r="D81" s="567" t="s">
        <v>46</v>
      </c>
      <c r="E81" s="568"/>
      <c r="F81" s="568"/>
      <c r="G81" s="568"/>
      <c r="H81" s="568"/>
      <c r="I81" s="414">
        <f>+I79+I80</f>
        <v>36684</v>
      </c>
      <c r="J81" s="407"/>
      <c r="K81" s="570">
        <v>48675</v>
      </c>
      <c r="L81" s="570"/>
      <c r="M81" s="408"/>
      <c r="N81" s="415">
        <f>+K81-I81</f>
        <v>11991</v>
      </c>
      <c r="O81" s="409"/>
      <c r="S81" s="57"/>
    </row>
    <row r="82" spans="4:36" ht="15.6" thickTop="1" thickBot="1" x14ac:dyDescent="0.35">
      <c r="D82" s="416"/>
      <c r="E82" s="569" t="s">
        <v>69</v>
      </c>
      <c r="F82" s="569"/>
      <c r="G82" s="569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</row>
    <row r="83" spans="4:36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</row>
    <row r="84" spans="4:36" ht="15" thickBot="1" x14ac:dyDescent="0.35">
      <c r="D84" s="90"/>
      <c r="E84" s="152"/>
      <c r="F84" s="152"/>
      <c r="G84" s="152"/>
      <c r="H84" s="152"/>
      <c r="I84" s="354"/>
      <c r="J84" s="90"/>
      <c r="K84" s="110"/>
      <c r="L84" s="110"/>
      <c r="M84" s="360"/>
      <c r="N84" s="110"/>
      <c r="O84" s="110"/>
    </row>
    <row r="85" spans="4:36" ht="16.2" thickBot="1" x14ac:dyDescent="0.35">
      <c r="D85" s="425"/>
      <c r="E85" s="571" t="s">
        <v>132</v>
      </c>
      <c r="F85" s="572"/>
      <c r="G85" s="572"/>
      <c r="H85" s="572"/>
      <c r="I85" s="572"/>
      <c r="J85" s="573"/>
      <c r="K85" s="426"/>
      <c r="L85" s="438" t="s">
        <v>10</v>
      </c>
      <c r="M85" s="427"/>
      <c r="N85" s="110"/>
      <c r="O85" s="110"/>
    </row>
    <row r="86" spans="4:36" x14ac:dyDescent="0.3">
      <c r="D86" s="404"/>
      <c r="E86" s="428" t="s">
        <v>88</v>
      </c>
      <c r="F86" s="16"/>
      <c r="G86" s="16"/>
      <c r="H86" s="16"/>
      <c r="I86" s="574">
        <f>+K81</f>
        <v>48675</v>
      </c>
      <c r="J86" s="574"/>
      <c r="K86" s="16"/>
      <c r="L86" s="60">
        <f>+I86/$I$86</f>
        <v>1</v>
      </c>
      <c r="M86" s="429"/>
      <c r="N86" s="110"/>
      <c r="O86" s="110"/>
    </row>
    <row r="87" spans="4:36" x14ac:dyDescent="0.3">
      <c r="D87" s="404"/>
      <c r="E87" s="428"/>
      <c r="F87" s="16"/>
      <c r="G87" s="16"/>
      <c r="H87" s="16"/>
      <c r="I87" s="16"/>
      <c r="J87" s="16"/>
      <c r="K87" s="16"/>
      <c r="L87" s="16"/>
      <c r="M87" s="429"/>
      <c r="N87" s="110"/>
      <c r="O87" s="110"/>
    </row>
    <row r="88" spans="4:36" x14ac:dyDescent="0.3">
      <c r="D88" s="416"/>
      <c r="E88" s="15"/>
      <c r="F88" s="430" t="s">
        <v>113</v>
      </c>
      <c r="G88" s="430"/>
      <c r="H88" s="15"/>
      <c r="I88" s="575">
        <f>+I81</f>
        <v>36684</v>
      </c>
      <c r="J88" s="576"/>
      <c r="K88" s="15"/>
      <c r="L88" s="60">
        <f>+I88/$I$86</f>
        <v>0.75365177195685673</v>
      </c>
      <c r="M88" s="409"/>
      <c r="N88" s="110"/>
      <c r="O88" s="110"/>
    </row>
    <row r="89" spans="4:36" x14ac:dyDescent="0.3">
      <c r="D89" s="416"/>
      <c r="E89" s="15"/>
      <c r="F89" s="15" t="s">
        <v>89</v>
      </c>
      <c r="G89" s="15"/>
      <c r="H89" s="15"/>
      <c r="I89" s="577">
        <f>+I75</f>
        <v>2144</v>
      </c>
      <c r="J89" s="578"/>
      <c r="K89" s="15"/>
      <c r="L89" s="60">
        <f>+I89/$I$86</f>
        <v>4.4047252182845401E-2</v>
      </c>
      <c r="M89" s="409"/>
      <c r="N89" s="110"/>
      <c r="O89" s="110"/>
    </row>
    <row r="90" spans="4:36" ht="15" thickBot="1" x14ac:dyDescent="0.35">
      <c r="D90" s="416"/>
      <c r="E90" s="580" t="s">
        <v>114</v>
      </c>
      <c r="F90" s="580"/>
      <c r="G90" s="580"/>
      <c r="H90" s="15"/>
      <c r="I90" s="581">
        <f>+I86-I88-I89</f>
        <v>9847</v>
      </c>
      <c r="J90" s="582"/>
      <c r="K90" s="431"/>
      <c r="L90" s="432">
        <f>+I90/$I$86</f>
        <v>0.20230097586029788</v>
      </c>
      <c r="M90" s="409"/>
      <c r="N90" s="110"/>
      <c r="O90" s="110"/>
      <c r="P90" s="57">
        <f>+I90/I95</f>
        <v>4.5847474526762295E-4</v>
      </c>
      <c r="Q90" s="57"/>
      <c r="R90" s="57"/>
    </row>
    <row r="91" spans="4:36" ht="15" thickTop="1" x14ac:dyDescent="0.3">
      <c r="D91" s="416"/>
      <c r="E91" s="433"/>
      <c r="F91" s="433"/>
      <c r="G91" s="433"/>
      <c r="H91" s="15"/>
      <c r="I91" s="434"/>
      <c r="J91" s="433"/>
      <c r="K91" s="431"/>
      <c r="L91" s="435"/>
      <c r="M91" s="409"/>
      <c r="N91" s="110"/>
      <c r="O91" s="110"/>
    </row>
    <row r="92" spans="4:36" ht="15" thickBot="1" x14ac:dyDescent="0.35">
      <c r="D92" s="436"/>
      <c r="E92" s="437"/>
      <c r="F92" s="437"/>
      <c r="G92" s="437"/>
      <c r="H92" s="437"/>
      <c r="I92" s="437"/>
      <c r="J92" s="437"/>
      <c r="K92" s="437"/>
      <c r="L92" s="437"/>
      <c r="M92" s="424"/>
      <c r="N92" s="110"/>
      <c r="O92" s="110"/>
    </row>
    <row r="93" spans="4:36" ht="15.6" thickTop="1" thickBot="1" x14ac:dyDescent="0.35">
      <c r="Q93" s="486"/>
      <c r="R93" s="487"/>
      <c r="S93" s="487"/>
      <c r="T93" s="487"/>
      <c r="U93" s="487"/>
      <c r="V93" s="487"/>
      <c r="W93" s="487"/>
      <c r="X93" s="487"/>
      <c r="Y93" s="487"/>
      <c r="Z93" s="487"/>
      <c r="AA93" s="487"/>
      <c r="AB93" s="488"/>
    </row>
    <row r="94" spans="4:36" ht="15" thickBot="1" x14ac:dyDescent="0.35">
      <c r="E94" s="583" t="s">
        <v>119</v>
      </c>
      <c r="F94" s="584"/>
      <c r="G94" s="584"/>
      <c r="H94" s="584"/>
      <c r="I94" s="584"/>
      <c r="J94" s="584"/>
      <c r="K94" s="584"/>
      <c r="L94" s="584"/>
      <c r="M94" s="585"/>
      <c r="Q94" s="489"/>
      <c r="R94" s="6"/>
      <c r="S94" s="6"/>
      <c r="T94" s="6"/>
      <c r="U94" s="5" t="s">
        <v>146</v>
      </c>
      <c r="V94" s="5"/>
      <c r="W94" s="5"/>
      <c r="X94" s="5"/>
      <c r="Y94" s="5"/>
      <c r="Z94" s="5"/>
      <c r="AA94" s="5" t="s">
        <v>30</v>
      </c>
      <c r="AB94" s="490"/>
    </row>
    <row r="95" spans="4:36" x14ac:dyDescent="0.3">
      <c r="E95" s="439"/>
      <c r="F95" s="440" t="s">
        <v>120</v>
      </c>
      <c r="G95" s="440"/>
      <c r="H95" s="440"/>
      <c r="I95" s="586">
        <v>21477737</v>
      </c>
      <c r="J95" s="586"/>
      <c r="K95" s="586"/>
      <c r="L95" s="586"/>
      <c r="M95" s="441"/>
      <c r="Q95" s="489"/>
      <c r="R95" s="482" t="s">
        <v>148</v>
      </c>
      <c r="S95" s="6"/>
      <c r="T95" s="6"/>
      <c r="U95" s="482" t="s">
        <v>147</v>
      </c>
      <c r="V95" s="5"/>
      <c r="W95" s="482" t="s">
        <v>20</v>
      </c>
      <c r="X95" s="5"/>
      <c r="Y95" s="482" t="s">
        <v>4</v>
      </c>
      <c r="Z95" s="5"/>
      <c r="AA95" s="491" t="s">
        <v>145</v>
      </c>
      <c r="AB95" s="490"/>
    </row>
    <row r="96" spans="4:36" x14ac:dyDescent="0.3">
      <c r="E96" s="439"/>
      <c r="F96" s="440" t="s">
        <v>110</v>
      </c>
      <c r="G96" s="440"/>
      <c r="H96" s="440"/>
      <c r="I96" s="440"/>
      <c r="J96" s="440"/>
      <c r="K96" s="440"/>
      <c r="L96" s="442">
        <f>+I90/I95</f>
        <v>4.5847474526762295E-4</v>
      </c>
      <c r="M96" s="441"/>
      <c r="Q96" s="489"/>
      <c r="R96" s="6" t="s">
        <v>135</v>
      </c>
      <c r="S96" s="6"/>
      <c r="T96" s="6"/>
      <c r="U96" s="7">
        <v>2003</v>
      </c>
      <c r="V96" s="6"/>
      <c r="W96" s="7">
        <v>389666</v>
      </c>
      <c r="X96" s="6"/>
      <c r="Y96" s="7">
        <v>31257</v>
      </c>
      <c r="Z96" s="6"/>
      <c r="AA96" s="297">
        <f>+AJ96</f>
        <v>19500</v>
      </c>
      <c r="AB96" s="490"/>
      <c r="AJ96" s="1">
        <v>19500</v>
      </c>
    </row>
    <row r="97" spans="5:36" x14ac:dyDescent="0.3">
      <c r="E97" s="439"/>
      <c r="F97" s="579" t="s">
        <v>108</v>
      </c>
      <c r="G97" s="579"/>
      <c r="H97" s="440"/>
      <c r="I97" s="440"/>
      <c r="J97" s="440"/>
      <c r="K97" s="440"/>
      <c r="L97" s="443">
        <f>+I90/(I95/100000)</f>
        <v>45.847474526762298</v>
      </c>
      <c r="M97" s="441"/>
      <c r="Q97" s="489"/>
      <c r="R97" s="6" t="s">
        <v>136</v>
      </c>
      <c r="S97" s="6"/>
      <c r="T97" s="6"/>
      <c r="U97" s="7">
        <v>1913</v>
      </c>
      <c r="V97" s="6"/>
      <c r="W97" s="7">
        <v>169892</v>
      </c>
      <c r="X97" s="6"/>
      <c r="Y97" s="7">
        <v>13076</v>
      </c>
      <c r="Z97" s="6"/>
      <c r="AA97" s="297">
        <f t="shared" ref="AA97:AA105" si="9">+AJ97</f>
        <v>8900</v>
      </c>
      <c r="AB97" s="490"/>
      <c r="AJ97" s="1">
        <v>8900</v>
      </c>
    </row>
    <row r="98" spans="5:36" x14ac:dyDescent="0.3">
      <c r="E98" s="439"/>
      <c r="F98" s="444"/>
      <c r="G98" s="444"/>
      <c r="H98" s="440"/>
      <c r="I98" s="440"/>
      <c r="J98" s="440"/>
      <c r="K98" s="440"/>
      <c r="L98" s="443"/>
      <c r="M98" s="441"/>
      <c r="Q98" s="489"/>
      <c r="R98" s="6" t="s">
        <v>137</v>
      </c>
      <c r="S98" s="6"/>
      <c r="T98" s="6"/>
      <c r="U98" s="7">
        <v>1568</v>
      </c>
      <c r="V98" s="6"/>
      <c r="W98" s="7">
        <v>16606</v>
      </c>
      <c r="X98" s="6"/>
      <c r="Y98" s="7">
        <v>912</v>
      </c>
      <c r="Z98" s="6"/>
      <c r="AA98" s="297">
        <f t="shared" si="9"/>
        <v>1100</v>
      </c>
      <c r="AB98" s="490"/>
      <c r="AJ98" s="1">
        <v>1100</v>
      </c>
    </row>
    <row r="99" spans="5:36" x14ac:dyDescent="0.3">
      <c r="E99" s="439"/>
      <c r="F99" s="444" t="s">
        <v>121</v>
      </c>
      <c r="G99" s="444"/>
      <c r="H99" s="579" t="s">
        <v>122</v>
      </c>
      <c r="I99" s="579"/>
      <c r="J99" s="440"/>
      <c r="K99" s="440"/>
      <c r="L99" s="443"/>
      <c r="M99" s="441"/>
      <c r="Q99" s="489"/>
      <c r="R99" s="6" t="s">
        <v>58</v>
      </c>
      <c r="S99" s="6"/>
      <c r="T99" s="6"/>
      <c r="U99" s="7">
        <v>1561</v>
      </c>
      <c r="V99" s="6"/>
      <c r="W99" s="7">
        <v>107611</v>
      </c>
      <c r="X99" s="6"/>
      <c r="Y99" s="7">
        <v>7937</v>
      </c>
      <c r="Z99" s="6"/>
      <c r="AA99" s="297">
        <f t="shared" si="9"/>
        <v>7000</v>
      </c>
      <c r="AB99" s="490"/>
      <c r="AJ99" s="1">
        <v>7000</v>
      </c>
    </row>
    <row r="100" spans="5:36" ht="15" thickBot="1" x14ac:dyDescent="0.35">
      <c r="E100" s="445"/>
      <c r="F100" s="446"/>
      <c r="G100" s="446"/>
      <c r="H100" s="446"/>
      <c r="I100" s="446"/>
      <c r="J100" s="446"/>
      <c r="K100" s="446"/>
      <c r="L100" s="446"/>
      <c r="M100" s="447"/>
      <c r="Q100" s="489"/>
      <c r="R100" s="6" t="s">
        <v>142</v>
      </c>
      <c r="S100" s="6"/>
      <c r="T100" s="6"/>
      <c r="U100" s="7">
        <v>1435</v>
      </c>
      <c r="V100" s="6"/>
      <c r="W100" s="7">
        <v>10128</v>
      </c>
      <c r="X100" s="6"/>
      <c r="Y100" s="7">
        <v>541</v>
      </c>
      <c r="Z100" s="6"/>
      <c r="AA100" s="297">
        <f t="shared" si="9"/>
        <v>700</v>
      </c>
      <c r="AB100" s="490"/>
      <c r="AJ100" s="1">
        <v>700</v>
      </c>
    </row>
    <row r="101" spans="5:36" x14ac:dyDescent="0.3">
      <c r="Q101" s="489"/>
      <c r="R101" s="6" t="s">
        <v>138</v>
      </c>
      <c r="S101" s="6"/>
      <c r="T101" s="6"/>
      <c r="U101" s="7">
        <v>1288</v>
      </c>
      <c r="V101" s="6"/>
      <c r="W101" s="7">
        <v>45913</v>
      </c>
      <c r="X101" s="6"/>
      <c r="Y101" s="7">
        <v>4287</v>
      </c>
      <c r="Z101" s="6"/>
      <c r="AA101" s="297">
        <f t="shared" si="9"/>
        <v>3600</v>
      </c>
      <c r="AB101" s="490"/>
      <c r="AJ101" s="1">
        <v>3600</v>
      </c>
    </row>
    <row r="102" spans="5:36" x14ac:dyDescent="0.3">
      <c r="Q102" s="489"/>
      <c r="R102" s="6" t="s">
        <v>143</v>
      </c>
      <c r="S102" s="6"/>
      <c r="T102" s="6"/>
      <c r="U102" s="7">
        <v>1129</v>
      </c>
      <c r="V102" s="6"/>
      <c r="W102" s="7">
        <v>52477</v>
      </c>
      <c r="X102" s="6"/>
      <c r="Y102" s="7">
        <v>3152</v>
      </c>
      <c r="Z102" s="6"/>
      <c r="AA102" s="297">
        <f t="shared" si="9"/>
        <v>4600</v>
      </c>
      <c r="AB102" s="490"/>
      <c r="AJ102" s="1">
        <v>4600</v>
      </c>
    </row>
    <row r="103" spans="5:36" x14ac:dyDescent="0.3">
      <c r="Q103" s="489"/>
      <c r="R103" s="6" t="s">
        <v>139</v>
      </c>
      <c r="S103" s="6"/>
      <c r="T103" s="6"/>
      <c r="U103" s="7">
        <v>1118</v>
      </c>
      <c r="V103" s="6"/>
      <c r="W103" s="7">
        <v>10889</v>
      </c>
      <c r="X103" s="6"/>
      <c r="Y103" s="7">
        <v>505</v>
      </c>
      <c r="Z103" s="6"/>
      <c r="AA103" s="297">
        <f t="shared" si="9"/>
        <v>980</v>
      </c>
      <c r="AB103" s="490"/>
      <c r="AJ103" s="1">
        <v>980</v>
      </c>
    </row>
    <row r="104" spans="5:36" x14ac:dyDescent="0.3">
      <c r="Q104" s="489"/>
      <c r="R104" s="6" t="s">
        <v>140</v>
      </c>
      <c r="S104" s="6"/>
      <c r="T104" s="6"/>
      <c r="U104" s="7">
        <v>1093</v>
      </c>
      <c r="V104" s="6"/>
      <c r="W104" s="7">
        <v>138546</v>
      </c>
      <c r="X104" s="6"/>
      <c r="Y104" s="7">
        <v>6770</v>
      </c>
      <c r="Z104" s="6"/>
      <c r="AA104" s="297">
        <f t="shared" si="9"/>
        <v>12700</v>
      </c>
      <c r="AB104" s="490"/>
      <c r="AJ104" s="1">
        <v>12700</v>
      </c>
    </row>
    <row r="105" spans="5:36" x14ac:dyDescent="0.3">
      <c r="Q105" s="489"/>
      <c r="R105" s="6" t="s">
        <v>141</v>
      </c>
      <c r="S105" s="6"/>
      <c r="T105" s="6"/>
      <c r="U105" s="492">
        <v>1081</v>
      </c>
      <c r="V105" s="6"/>
      <c r="W105" s="492">
        <v>65337</v>
      </c>
      <c r="X105" s="6"/>
      <c r="Y105" s="492">
        <v>3108</v>
      </c>
      <c r="Z105" s="6"/>
      <c r="AA105" s="493">
        <f t="shared" si="9"/>
        <v>6100</v>
      </c>
      <c r="AB105" s="490"/>
      <c r="AJ105" s="484">
        <v>6100</v>
      </c>
    </row>
    <row r="106" spans="5:36" x14ac:dyDescent="0.3">
      <c r="Q106" s="489"/>
      <c r="R106" s="5" t="s">
        <v>33</v>
      </c>
      <c r="S106" s="6"/>
      <c r="T106" s="6"/>
      <c r="U106" s="297">
        <f>+W106/(AA106/100)</f>
        <v>1545.0521632402579</v>
      </c>
      <c r="V106" s="6"/>
      <c r="W106" s="297">
        <f>SUM(W96:W105)</f>
        <v>1007065</v>
      </c>
      <c r="X106" s="6"/>
      <c r="Y106" s="297">
        <f>SUM(Y96:Y105)</f>
        <v>71545</v>
      </c>
      <c r="Z106" s="6"/>
      <c r="AA106" s="297">
        <f>SUM(AA96:AA105)</f>
        <v>65180</v>
      </c>
      <c r="AB106" s="490"/>
      <c r="AJ106" s="56">
        <f>SUM(AJ96:AJ105)</f>
        <v>65180</v>
      </c>
    </row>
    <row r="107" spans="5:36" x14ac:dyDescent="0.3">
      <c r="Q107" s="489"/>
      <c r="R107" s="5"/>
      <c r="S107" s="6"/>
      <c r="T107" s="6"/>
      <c r="U107" s="6"/>
      <c r="V107" s="6"/>
      <c r="W107" s="297"/>
      <c r="X107" s="6"/>
      <c r="Y107" s="297"/>
      <c r="Z107" s="6"/>
      <c r="AA107" s="6"/>
      <c r="AB107" s="490"/>
      <c r="AJ107" s="56"/>
    </row>
    <row r="108" spans="5:36" x14ac:dyDescent="0.3">
      <c r="Q108" s="489"/>
      <c r="R108" s="5" t="s">
        <v>59</v>
      </c>
      <c r="S108" s="6"/>
      <c r="T108" s="6"/>
      <c r="U108" s="7">
        <v>7441</v>
      </c>
      <c r="V108" s="6"/>
      <c r="W108" s="7">
        <f>+'Main Table'!H106</f>
        <v>2465403</v>
      </c>
      <c r="X108" s="6"/>
      <c r="Y108" s="7">
        <f>+'Main Table'!Z106</f>
        <v>126324</v>
      </c>
      <c r="Z108" s="6"/>
      <c r="AA108" s="297">
        <v>331000</v>
      </c>
      <c r="AB108" s="490"/>
      <c r="AJ108" s="56">
        <v>333000</v>
      </c>
    </row>
    <row r="109" spans="5:36" ht="15" thickBot="1" x14ac:dyDescent="0.35">
      <c r="Q109" s="489"/>
      <c r="R109" s="5" t="s">
        <v>144</v>
      </c>
      <c r="S109" s="6"/>
      <c r="T109" s="6"/>
      <c r="U109" s="494"/>
      <c r="V109" s="6"/>
      <c r="W109" s="495">
        <f>+W106/W108</f>
        <v>0.40847885720914595</v>
      </c>
      <c r="X109" s="6"/>
      <c r="Y109" s="495">
        <f>+Y106/Y108</f>
        <v>0.56636110319495903</v>
      </c>
      <c r="Z109" s="6"/>
      <c r="AA109" s="495">
        <f>+AA106/AA108</f>
        <v>0.19691842900302114</v>
      </c>
      <c r="AB109" s="490"/>
      <c r="AJ109" s="485">
        <f>+AJ106/AJ108</f>
        <v>0.19573573573573574</v>
      </c>
    </row>
    <row r="110" spans="5:36" ht="15.6" thickTop="1" thickBot="1" x14ac:dyDescent="0.35">
      <c r="Q110" s="496"/>
      <c r="R110" s="497"/>
      <c r="S110" s="497"/>
      <c r="T110" s="497"/>
      <c r="U110" s="497"/>
      <c r="V110" s="497"/>
      <c r="W110" s="497"/>
      <c r="X110" s="497"/>
      <c r="Y110" s="497"/>
      <c r="Z110" s="497"/>
      <c r="AA110" s="497"/>
      <c r="AB110" s="498"/>
    </row>
    <row r="111" spans="5:36" ht="15" thickTop="1" x14ac:dyDescent="0.3"/>
    <row r="114" spans="6:23" x14ac:dyDescent="0.3">
      <c r="F114" s="1">
        <v>1248371</v>
      </c>
    </row>
    <row r="115" spans="6:23" x14ac:dyDescent="0.3">
      <c r="W115" s="1"/>
    </row>
    <row r="116" spans="6:23" x14ac:dyDescent="0.3">
      <c r="F116">
        <v>700</v>
      </c>
    </row>
    <row r="117" spans="6:23" x14ac:dyDescent="0.3">
      <c r="F117" s="87">
        <f>+F116/F114</f>
        <v>5.6073074430597954E-4</v>
      </c>
    </row>
    <row r="119" spans="6:23" x14ac:dyDescent="0.3">
      <c r="F119" s="1">
        <v>60000</v>
      </c>
    </row>
    <row r="120" spans="6:23" x14ac:dyDescent="0.3">
      <c r="F120">
        <f>+F117*F119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AG35" sqref="AG3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27" t="s">
        <v>5</v>
      </c>
      <c r="C1" s="527"/>
      <c r="D1" s="527"/>
    </row>
    <row r="2" spans="2:31" ht="15.6" x14ac:dyDescent="0.3">
      <c r="B2" s="527" t="s">
        <v>6</v>
      </c>
      <c r="C2" s="527"/>
      <c r="D2" s="527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35" t="s">
        <v>23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6"/>
      <c r="U12" s="637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Table'!J117</f>
        <v>1.7168249365820336E-2</v>
      </c>
      <c r="U14" s="230"/>
      <c r="V14" s="1"/>
      <c r="X14" s="234"/>
      <c r="Y14" s="634" t="s">
        <v>62</v>
      </c>
      <c r="Z14" s="634"/>
      <c r="AA14" s="634"/>
      <c r="AB14" s="634"/>
      <c r="AC14" s="634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86901.769384568863</v>
      </c>
      <c r="Q15" s="81"/>
      <c r="R15" s="81"/>
      <c r="S15" s="81"/>
      <c r="T15" s="82">
        <f t="shared" ref="T15:T59" si="5">+T14</f>
        <v>1.7168249365820336E-2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88393.720631694145</v>
      </c>
      <c r="Q16" s="81"/>
      <c r="R16" s="81"/>
      <c r="S16" s="81"/>
      <c r="T16" s="82">
        <f t="shared" si="5"/>
        <v>1.7168249365820336E-2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89911.286069871727</v>
      </c>
      <c r="Q17" s="81"/>
      <c r="R17" s="81"/>
      <c r="S17" s="81"/>
      <c r="T17" s="82">
        <f t="shared" si="5"/>
        <v>1.7168249365820336E-2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91454.905449920887</v>
      </c>
      <c r="Q18" s="81"/>
      <c r="R18" s="81"/>
      <c r="S18" s="81"/>
      <c r="T18" s="82">
        <f t="shared" si="5"/>
        <v>1.7168249365820336E-2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93025.026072412642</v>
      </c>
      <c r="Q19" s="81"/>
      <c r="R19" s="81"/>
      <c r="S19" s="81"/>
      <c r="T19" s="82">
        <f t="shared" si="5"/>
        <v>1.7168249365820336E-2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94622.102917285752</v>
      </c>
      <c r="Q20" s="81"/>
      <c r="R20" s="81"/>
      <c r="S20" s="81"/>
      <c r="T20" s="82">
        <f t="shared" si="5"/>
        <v>1.7168249365820336E-2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96246.59877568802</v>
      </c>
      <c r="Q21" s="81"/>
      <c r="R21" s="81"/>
      <c r="S21" s="81"/>
      <c r="T21" s="82">
        <f t="shared" si="5"/>
        <v>1.7168249365820336E-2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97898.984384081079</v>
      </c>
      <c r="Q22" s="81"/>
      <c r="R22" s="81"/>
      <c r="S22" s="81"/>
      <c r="T22" s="82">
        <f t="shared" si="5"/>
        <v>1.7168249365820336E-2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99579.738560647529</v>
      </c>
      <c r="Q23" s="81"/>
      <c r="R23" s="81"/>
      <c r="S23" s="81"/>
      <c r="T23" s="82">
        <f t="shared" si="5"/>
        <v>1.7168249365820336E-2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101289.34834403991</v>
      </c>
      <c r="Q24" s="81"/>
      <c r="R24" s="81"/>
      <c r="S24" s="81"/>
      <c r="T24" s="82">
        <f t="shared" si="5"/>
        <v>1.7168249365820336E-2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103028.30913451183</v>
      </c>
      <c r="Q25" s="81"/>
      <c r="R25" s="81"/>
      <c r="S25" s="81"/>
      <c r="T25" s="82">
        <f t="shared" si="5"/>
        <v>1.7168249365820336E-2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104797.12483747194</v>
      </c>
      <c r="Q26" s="81"/>
      <c r="R26" s="81"/>
      <c r="S26" s="81"/>
      <c r="T26" s="82">
        <f t="shared" si="5"/>
        <v>1.7168249365820336E-2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106596.30800950267</v>
      </c>
      <c r="Q27" s="81"/>
      <c r="R27" s="81"/>
      <c r="S27" s="81"/>
      <c r="T27" s="82">
        <f t="shared" si="5"/>
        <v>1.7168249365820336E-2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108426.38000688559</v>
      </c>
      <c r="Q28" s="81"/>
      <c r="R28" s="81"/>
      <c r="S28" s="81"/>
      <c r="T28" s="82">
        <f t="shared" si="5"/>
        <v>1.7168249365820336E-2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110287.871136677</v>
      </c>
      <c r="Q29" s="81"/>
      <c r="R29" s="81"/>
      <c r="S29" s="81"/>
      <c r="T29" s="82">
        <f t="shared" si="5"/>
        <v>1.7168249365820336E-2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112181.32081037693</v>
      </c>
      <c r="Q30" s="81"/>
      <c r="R30" s="81"/>
      <c r="S30" s="81"/>
      <c r="T30" s="82">
        <f t="shared" si="5"/>
        <v>1.7168249365820336E-2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114107.27770023656</v>
      </c>
      <c r="Q31" s="81"/>
      <c r="R31" s="81"/>
      <c r="S31" s="81"/>
      <c r="T31" s="82">
        <f t="shared" si="5"/>
        <v>1.7168249365820336E-2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116066.29989824913</v>
      </c>
      <c r="Q32" s="81"/>
      <c r="R32" s="81"/>
      <c r="S32" s="81"/>
      <c r="T32" s="82">
        <f t="shared" si="5"/>
        <v>1.7168249365820336E-2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118058.95507787036</v>
      </c>
      <c r="Q33" s="81"/>
      <c r="R33" s="81"/>
      <c r="S33" s="81"/>
      <c r="T33" s="82">
        <f t="shared" si="5"/>
        <v>1.7168249365820336E-2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120085.82065851541</v>
      </c>
      <c r="Q34" s="81"/>
      <c r="R34" s="81"/>
      <c r="S34" s="81"/>
      <c r="T34" s="82">
        <f t="shared" si="5"/>
        <v>1.7168249365820336E-2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122147.48397287997</v>
      </c>
      <c r="Q35" s="81"/>
      <c r="R35" s="81"/>
      <c r="S35" s="81"/>
      <c r="T35" s="82">
        <f t="shared" si="5"/>
        <v>1.7168249365820336E-2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124244.54243713392</v>
      </c>
      <c r="Q36" s="81"/>
      <c r="R36" s="81"/>
      <c r="S36" s="81"/>
      <c r="T36" s="82">
        <f t="shared" si="5"/>
        <v>1.7168249365820336E-2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126377.60372403688</v>
      </c>
      <c r="Q37" s="81"/>
      <c r="R37" s="81"/>
      <c r="S37" s="81"/>
      <c r="T37" s="82">
        <f t="shared" si="5"/>
        <v>1.7168249365820336E-2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128547.28593902595</v>
      </c>
      <c r="Q38" s="81"/>
      <c r="R38" s="81"/>
      <c r="S38" s="81"/>
      <c r="T38" s="82">
        <f t="shared" si="5"/>
        <v>1.7168249365820336E-2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130754.21779932655</v>
      </c>
      <c r="Q39" s="81"/>
      <c r="R39" s="81"/>
      <c r="S39" s="81"/>
      <c r="T39" s="82">
        <f t="shared" si="5"/>
        <v>1.7168249365820336E-2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132999.03881613817</v>
      </c>
      <c r="Q40" s="81"/>
      <c r="R40" s="81"/>
      <c r="S40" s="81"/>
      <c r="T40" s="82">
        <f t="shared" si="5"/>
        <v>1.7168249365820336E-2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135282.39947994804</v>
      </c>
      <c r="Q41" s="81"/>
      <c r="R41" s="81"/>
      <c r="S41" s="81"/>
      <c r="T41" s="82">
        <f t="shared" si="5"/>
        <v>1.7168249365820336E-2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137604.9614490263</v>
      </c>
      <c r="Q42" s="81"/>
      <c r="R42" s="81"/>
      <c r="S42" s="81"/>
      <c r="T42" s="82">
        <f t="shared" si="5"/>
        <v>1.7168249365820336E-2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139967.39774115727</v>
      </c>
      <c r="Q43" s="81"/>
      <c r="R43" s="81"/>
      <c r="S43" s="81"/>
      <c r="T43" s="82">
        <f t="shared" si="5"/>
        <v>1.7168249365820336E-2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142370.39292866242</v>
      </c>
      <c r="Q44" s="81"/>
      <c r="R44" s="81"/>
      <c r="S44" s="81"/>
      <c r="T44" s="82">
        <f t="shared" si="5"/>
        <v>1.7168249365820336E-2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144814.64333677152</v>
      </c>
      <c r="Q45" s="81"/>
      <c r="R45" s="81"/>
      <c r="S45" s="81"/>
      <c r="T45" s="82">
        <f t="shared" si="5"/>
        <v>1.7168249365820336E-2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147300.85724539953</v>
      </c>
      <c r="Q46" s="81"/>
      <c r="R46" s="81"/>
      <c r="S46" s="81"/>
      <c r="T46" s="82">
        <f t="shared" si="5"/>
        <v>1.7168249365820336E-2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149829.75509438766</v>
      </c>
      <c r="Q47" s="81"/>
      <c r="R47" s="81"/>
      <c r="S47" s="81"/>
      <c r="T47" s="82">
        <f t="shared" si="5"/>
        <v>1.7168249365820336E-2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152402.06969226789</v>
      </c>
      <c r="Q48" s="81"/>
      <c r="R48" s="81"/>
      <c r="S48" s="81"/>
      <c r="T48" s="82">
        <f t="shared" si="5"/>
        <v>1.7168249365820336E-2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155018.54642861188</v>
      </c>
      <c r="Q49" s="81"/>
      <c r="R49" s="81"/>
      <c r="S49" s="81"/>
      <c r="T49" s="82">
        <f t="shared" si="5"/>
        <v>1.7168249365820336E-2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157679.94349002527</v>
      </c>
      <c r="Q50" s="81"/>
      <c r="R50" s="81"/>
      <c r="S50" s="81"/>
      <c r="T50" s="82">
        <f t="shared" si="5"/>
        <v>1.7168249365820336E-2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160387.03207985047</v>
      </c>
      <c r="Q51" s="81"/>
      <c r="R51" s="81"/>
      <c r="S51" s="81"/>
      <c r="T51" s="82">
        <f t="shared" si="5"/>
        <v>1.7168249365820336E-2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163140.59664164117</v>
      </c>
      <c r="Q52" s="81"/>
      <c r="R52" s="81"/>
      <c r="S52" s="81"/>
      <c r="T52" s="82">
        <f t="shared" si="5"/>
        <v>1.7168249365820336E-2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165941.43508647356</v>
      </c>
      <c r="Q53" s="81"/>
      <c r="R53" s="81"/>
      <c r="S53" s="81"/>
      <c r="T53" s="82">
        <f t="shared" si="5"/>
        <v>1.7168249365820336E-2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168790.35902416022</v>
      </c>
      <c r="Q54" s="81"/>
      <c r="R54" s="81"/>
      <c r="S54" s="81"/>
      <c r="T54" s="82">
        <f t="shared" si="5"/>
        <v>1.7168249365820336E-2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171688.19399843333</v>
      </c>
      <c r="Q55" s="81"/>
      <c r="R55" s="81"/>
      <c r="S55" s="81"/>
      <c r="T55" s="82">
        <f t="shared" si="5"/>
        <v>1.7168249365820336E-2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174635.77972616575</v>
      </c>
      <c r="Q56" s="81"/>
      <c r="R56" s="81"/>
      <c r="S56" s="81"/>
      <c r="T56" s="82">
        <f t="shared" si="5"/>
        <v>1.7168249365820336E-2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177633.97034069904</v>
      </c>
      <c r="Q57" s="81"/>
      <c r="R57" s="81"/>
      <c r="S57" s="81"/>
      <c r="T57" s="82">
        <f t="shared" si="5"/>
        <v>1.7168249365820336E-2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180683.63463934889</v>
      </c>
      <c r="Q58" s="81"/>
      <c r="R58" s="81"/>
      <c r="S58" s="81"/>
      <c r="T58" s="82">
        <f t="shared" si="5"/>
        <v>1.7168249365820336E-2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183785.65633515999</v>
      </c>
      <c r="Q59" s="81"/>
      <c r="R59" s="81"/>
      <c r="S59" s="81"/>
      <c r="T59" s="82">
        <f t="shared" si="5"/>
        <v>1.7168249365820336E-2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2020-07-01T02:17:21Z</dcterms:modified>
</cp:coreProperties>
</file>