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42C9F129-CDD0-4080-A532-7F1D2F131B32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86" i="1" l="1"/>
  <c r="AO486" i="1"/>
  <c r="Y486" i="1"/>
  <c r="I486" i="1"/>
  <c r="BT485" i="1"/>
  <c r="BT486" i="1" s="1"/>
  <c r="BS485" i="1"/>
  <c r="BS486" i="1" s="1"/>
  <c r="BQ485" i="1"/>
  <c r="BQ486" i="1" s="1"/>
  <c r="BO485" i="1"/>
  <c r="BO486" i="1" s="1"/>
  <c r="BL485" i="1"/>
  <c r="BL486" i="1" s="1"/>
  <c r="BJ485" i="1"/>
  <c r="BJ486" i="1" s="1"/>
  <c r="BI485" i="1"/>
  <c r="BI486" i="1" s="1"/>
  <c r="BH485" i="1"/>
  <c r="BH486" i="1" s="1"/>
  <c r="BF485" i="1"/>
  <c r="BF486" i="1" s="1"/>
  <c r="BE485" i="1"/>
  <c r="BE486" i="1" s="1"/>
  <c r="BD485" i="1"/>
  <c r="BD486" i="1" s="1"/>
  <c r="BC485" i="1"/>
  <c r="BC486" i="1" s="1"/>
  <c r="BB485" i="1"/>
  <c r="BB486" i="1" s="1"/>
  <c r="AZ485" i="1"/>
  <c r="AZ486" i="1" s="1"/>
  <c r="AY485" i="1"/>
  <c r="AY486" i="1" s="1"/>
  <c r="AW485" i="1"/>
  <c r="AU485" i="1"/>
  <c r="AU486" i="1" s="1"/>
  <c r="AT485" i="1"/>
  <c r="AT486" i="1" s="1"/>
  <c r="AS485" i="1"/>
  <c r="AS486" i="1" s="1"/>
  <c r="AQ485" i="1"/>
  <c r="AQ486" i="1" s="1"/>
  <c r="AP485" i="1"/>
  <c r="AP486" i="1" s="1"/>
  <c r="AO485" i="1"/>
  <c r="AN485" i="1"/>
  <c r="AN486" i="1" s="1"/>
  <c r="AM485" i="1"/>
  <c r="AM486" i="1" s="1"/>
  <c r="AK485" i="1"/>
  <c r="AK486" i="1" s="1"/>
  <c r="AJ485" i="1"/>
  <c r="AJ486" i="1" s="1"/>
  <c r="AG485" i="1"/>
  <c r="AG486" i="1" s="1"/>
  <c r="AF485" i="1"/>
  <c r="AF486" i="1" s="1"/>
  <c r="AD485" i="1"/>
  <c r="AD486" i="1" s="1"/>
  <c r="AB485" i="1"/>
  <c r="AB486" i="1" s="1"/>
  <c r="Y485" i="1"/>
  <c r="X485" i="1"/>
  <c r="X486" i="1" s="1"/>
  <c r="W485" i="1"/>
  <c r="W486" i="1" s="1"/>
  <c r="V485" i="1"/>
  <c r="V486" i="1" s="1"/>
  <c r="U485" i="1"/>
  <c r="U486" i="1" s="1"/>
  <c r="T485" i="1"/>
  <c r="T486" i="1" s="1"/>
  <c r="R485" i="1"/>
  <c r="R486" i="1" s="1"/>
  <c r="P485" i="1"/>
  <c r="P486" i="1" s="1"/>
  <c r="M485" i="1"/>
  <c r="M486" i="1" s="1"/>
  <c r="L485" i="1"/>
  <c r="L486" i="1" s="1"/>
  <c r="K485" i="1"/>
  <c r="K486" i="1" s="1"/>
  <c r="J485" i="1"/>
  <c r="J486" i="1" s="1"/>
  <c r="I485" i="1"/>
  <c r="H485" i="1"/>
  <c r="H486" i="1" s="1"/>
  <c r="D485" i="1"/>
  <c r="D486" i="1" s="1"/>
  <c r="BW481" i="1"/>
  <c r="BN481" i="1" s="1"/>
  <c r="BN485" i="1" s="1"/>
  <c r="BN486" i="1" s="1"/>
  <c r="BE481" i="1"/>
  <c r="BP481" i="1" s="1"/>
  <c r="BA481" i="1"/>
  <c r="BK481" i="1" s="1"/>
  <c r="BK485" i="1" s="1"/>
  <c r="BK486" i="1" s="1"/>
  <c r="AX481" i="1"/>
  <c r="AX485" i="1" s="1"/>
  <c r="AX486" i="1" s="1"/>
  <c r="AL481" i="1"/>
  <c r="AR481" i="1" s="1"/>
  <c r="AR485" i="1" s="1"/>
  <c r="AR486" i="1" s="1"/>
  <c r="AI481" i="1"/>
  <c r="AI485" i="1" s="1"/>
  <c r="AI486" i="1" s="1"/>
  <c r="AG481" i="1"/>
  <c r="AA481" i="1"/>
  <c r="AE481" i="1" s="1"/>
  <c r="AE485" i="1" s="1"/>
  <c r="AE486" i="1" s="1"/>
  <c r="Z481" i="1"/>
  <c r="Z485" i="1" s="1"/>
  <c r="Z486" i="1" s="1"/>
  <c r="V481" i="1"/>
  <c r="Q481" i="1"/>
  <c r="BM481" i="1" s="1"/>
  <c r="BM485" i="1" s="1"/>
  <c r="BM486" i="1" s="1"/>
  <c r="N481" i="1"/>
  <c r="N485" i="1" s="1"/>
  <c r="N486" i="1" s="1"/>
  <c r="J481" i="1"/>
  <c r="H481" i="1"/>
  <c r="AV481" i="1" s="1"/>
  <c r="AV485" i="1" s="1"/>
  <c r="AV486" i="1" s="1"/>
  <c r="I20" i="3"/>
  <c r="BW480" i="1"/>
  <c r="BN480" i="1"/>
  <c r="BE480" i="1"/>
  <c r="BP480" i="1" s="1"/>
  <c r="BR480" i="1" s="1"/>
  <c r="BA480" i="1"/>
  <c r="AX480" i="1"/>
  <c r="AL480" i="1"/>
  <c r="AR480" i="1" s="1"/>
  <c r="AG480" i="1"/>
  <c r="AI480" i="1" s="1"/>
  <c r="AA480" i="1"/>
  <c r="AE480" i="1" s="1"/>
  <c r="Z480" i="1"/>
  <c r="V480" i="1"/>
  <c r="Q480" i="1"/>
  <c r="O480" i="1"/>
  <c r="N480" i="1"/>
  <c r="J480" i="1"/>
  <c r="H480" i="1"/>
  <c r="AV480" i="1" s="1"/>
  <c r="BW479" i="1"/>
  <c r="BN479" i="1"/>
  <c r="BE479" i="1"/>
  <c r="BP479" i="1" s="1"/>
  <c r="BR479" i="1" s="1"/>
  <c r="BA479" i="1"/>
  <c r="BK479" i="1" s="1"/>
  <c r="AX479" i="1"/>
  <c r="AL479" i="1"/>
  <c r="AR479" i="1" s="1"/>
  <c r="AG479" i="1"/>
  <c r="AI479" i="1" s="1"/>
  <c r="AA479" i="1"/>
  <c r="AE479" i="1" s="1"/>
  <c r="Z479" i="1"/>
  <c r="V479" i="1"/>
  <c r="Q479" i="1"/>
  <c r="N479" i="1"/>
  <c r="J479" i="1"/>
  <c r="H479" i="1"/>
  <c r="AC479" i="1" s="1"/>
  <c r="U434" i="3"/>
  <c r="U435" i="3" s="1"/>
  <c r="U436" i="3" s="1"/>
  <c r="U437" i="3" s="1"/>
  <c r="BW478" i="1"/>
  <c r="BN478" i="1"/>
  <c r="BE478" i="1"/>
  <c r="BP478" i="1" s="1"/>
  <c r="BR478" i="1" s="1"/>
  <c r="BA478" i="1"/>
  <c r="AX478" i="1"/>
  <c r="AL478" i="1"/>
  <c r="AR478" i="1" s="1"/>
  <c r="AG478" i="1"/>
  <c r="AI478" i="1" s="1"/>
  <c r="AA478" i="1"/>
  <c r="AE478" i="1" s="1"/>
  <c r="Z478" i="1"/>
  <c r="V478" i="1"/>
  <c r="Q478" i="1"/>
  <c r="S478" i="1" s="1"/>
  <c r="O478" i="1"/>
  <c r="N478" i="1"/>
  <c r="J478" i="1"/>
  <c r="H478" i="1"/>
  <c r="AV478" i="1" s="1"/>
  <c r="BW477" i="1"/>
  <c r="AX477" i="1" s="1"/>
  <c r="BN477" i="1"/>
  <c r="BE477" i="1"/>
  <c r="BP477" i="1" s="1"/>
  <c r="BR477" i="1" s="1"/>
  <c r="BA477" i="1"/>
  <c r="BK477" i="1" s="1"/>
  <c r="AL477" i="1"/>
  <c r="AR477" i="1" s="1"/>
  <c r="AG477" i="1"/>
  <c r="AI477" i="1" s="1"/>
  <c r="AA477" i="1"/>
  <c r="AE477" i="1" s="1"/>
  <c r="Z477" i="1"/>
  <c r="V477" i="1"/>
  <c r="Q477" i="1"/>
  <c r="S477" i="1" s="1"/>
  <c r="N477" i="1"/>
  <c r="J477" i="1"/>
  <c r="H477" i="1"/>
  <c r="AV477" i="1" s="1"/>
  <c r="BW476" i="1"/>
  <c r="AX476" i="1" s="1"/>
  <c r="BE476" i="1"/>
  <c r="BP476" i="1" s="1"/>
  <c r="BR476" i="1" s="1"/>
  <c r="BA476" i="1"/>
  <c r="BK476" i="1" s="1"/>
  <c r="AL476" i="1"/>
  <c r="AR476" i="1" s="1"/>
  <c r="AG476" i="1"/>
  <c r="AI476" i="1" s="1"/>
  <c r="AE476" i="1"/>
  <c r="AA476" i="1"/>
  <c r="AC476" i="1" s="1"/>
  <c r="Z476" i="1"/>
  <c r="V476" i="1"/>
  <c r="Q476" i="1"/>
  <c r="N476" i="1"/>
  <c r="J476" i="1"/>
  <c r="H476" i="1"/>
  <c r="AV476" i="1" s="1"/>
  <c r="BW475" i="1"/>
  <c r="AX475" i="1" s="1"/>
  <c r="BE475" i="1"/>
  <c r="BP475" i="1" s="1"/>
  <c r="BR475" i="1" s="1"/>
  <c r="BA475" i="1"/>
  <c r="BK475" i="1" s="1"/>
  <c r="BM475" i="1" s="1"/>
  <c r="AL475" i="1"/>
  <c r="AR475" i="1" s="1"/>
  <c r="AG475" i="1"/>
  <c r="AI475" i="1" s="1"/>
  <c r="AA475" i="1"/>
  <c r="AC475" i="1" s="1"/>
  <c r="Z475" i="1"/>
  <c r="V475" i="1"/>
  <c r="Q475" i="1"/>
  <c r="S475" i="1" s="1"/>
  <c r="N475" i="1"/>
  <c r="J475" i="1"/>
  <c r="H475" i="1"/>
  <c r="AV475" i="1" s="1"/>
  <c r="B475" i="1"/>
  <c r="B476" i="1" s="1"/>
  <c r="B477" i="1" s="1"/>
  <c r="B478" i="1" s="1"/>
  <c r="B479" i="1" s="1"/>
  <c r="B480" i="1" s="1"/>
  <c r="B481" i="1" s="1"/>
  <c r="B482" i="1" s="1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E487" i="2"/>
  <c r="S482" i="2"/>
  <c r="U482" i="2" s="1"/>
  <c r="W482" i="2"/>
  <c r="K482" i="2"/>
  <c r="M482" i="2" s="1"/>
  <c r="S481" i="2"/>
  <c r="U481" i="2" s="1"/>
  <c r="W481" i="2"/>
  <c r="K481" i="2"/>
  <c r="Q481" i="2" s="1"/>
  <c r="S480" i="2"/>
  <c r="W480" i="2"/>
  <c r="U480" i="2"/>
  <c r="K480" i="2"/>
  <c r="Q480" i="2" s="1"/>
  <c r="S479" i="2"/>
  <c r="W479" i="2"/>
  <c r="K479" i="2"/>
  <c r="M479" i="2" s="1"/>
  <c r="S478" i="2"/>
  <c r="U478" i="2" s="1"/>
  <c r="W478" i="2"/>
  <c r="K478" i="2"/>
  <c r="Q478" i="2" s="1"/>
  <c r="S477" i="2"/>
  <c r="K477" i="2"/>
  <c r="W476" i="2"/>
  <c r="W477" i="2" s="1"/>
  <c r="S476" i="2"/>
  <c r="K476" i="2"/>
  <c r="Q476" i="2" s="1"/>
  <c r="C476" i="2"/>
  <c r="C477" i="2" s="1"/>
  <c r="C478" i="2" s="1"/>
  <c r="C479" i="2" s="1"/>
  <c r="C480" i="2" s="1"/>
  <c r="C481" i="2" s="1"/>
  <c r="C482" i="2" s="1"/>
  <c r="C483" i="2" s="1"/>
  <c r="BA485" i="1" l="1"/>
  <c r="BA486" i="1" s="1"/>
  <c r="AL485" i="1"/>
  <c r="AL486" i="1" s="1"/>
  <c r="BR481" i="1"/>
  <c r="BR485" i="1" s="1"/>
  <c r="BR486" i="1" s="1"/>
  <c r="BP485" i="1"/>
  <c r="BP486" i="1" s="1"/>
  <c r="Q485" i="1"/>
  <c r="Q486" i="1" s="1"/>
  <c r="AA485" i="1"/>
  <c r="AA486" i="1" s="1"/>
  <c r="AH481" i="1"/>
  <c r="AH485" i="1" s="1"/>
  <c r="AC481" i="1"/>
  <c r="AC485" i="1" s="1"/>
  <c r="AC486" i="1" s="1"/>
  <c r="O481" i="1"/>
  <c r="O485" i="1" s="1"/>
  <c r="O486" i="1" s="1"/>
  <c r="BG481" i="1"/>
  <c r="BG485" i="1" s="1"/>
  <c r="BG486" i="1" s="1"/>
  <c r="S481" i="1"/>
  <c r="S485" i="1" s="1"/>
  <c r="S486" i="1" s="1"/>
  <c r="BK480" i="1"/>
  <c r="BG480" i="1"/>
  <c r="S480" i="1"/>
  <c r="AC480" i="1"/>
  <c r="BM479" i="1"/>
  <c r="BG479" i="1"/>
  <c r="AH477" i="1"/>
  <c r="O479" i="1"/>
  <c r="S479" i="1"/>
  <c r="AV479" i="1"/>
  <c r="BK478" i="1"/>
  <c r="BG478" i="1"/>
  <c r="AC478" i="1"/>
  <c r="O477" i="1"/>
  <c r="BM477" i="1"/>
  <c r="BG477" i="1"/>
  <c r="AC477" i="1"/>
  <c r="BM476" i="1"/>
  <c r="O476" i="1"/>
  <c r="BG476" i="1"/>
  <c r="S476" i="1"/>
  <c r="BN476" i="1"/>
  <c r="BG475" i="1"/>
  <c r="AE475" i="1"/>
  <c r="BN475" i="1"/>
  <c r="O475" i="1"/>
  <c r="Q482" i="2"/>
  <c r="M481" i="2"/>
  <c r="M480" i="2"/>
  <c r="U479" i="2"/>
  <c r="Q479" i="2"/>
  <c r="M478" i="2"/>
  <c r="M477" i="2"/>
  <c r="U476" i="2"/>
  <c r="U477" i="2"/>
  <c r="Q477" i="2"/>
  <c r="M476" i="2"/>
  <c r="AH486" i="1" l="1"/>
  <c r="BM480" i="1"/>
  <c r="AH476" i="1"/>
  <c r="AH480" i="1"/>
  <c r="AH479" i="1"/>
  <c r="AH478" i="1"/>
  <c r="BM478" i="1"/>
  <c r="BA576" i="1" l="1"/>
  <c r="AH475" i="1" l="1"/>
  <c r="BE474" i="1"/>
  <c r="BA474" i="1"/>
  <c r="AL474" i="1"/>
  <c r="AR474" i="1" s="1"/>
  <c r="AG474" i="1"/>
  <c r="Z474" i="1"/>
  <c r="Q474" i="1"/>
  <c r="N474" i="1"/>
  <c r="BE473" i="1"/>
  <c r="BA473" i="1"/>
  <c r="AL473" i="1"/>
  <c r="AR473" i="1" s="1"/>
  <c r="AG473" i="1"/>
  <c r="Z473" i="1"/>
  <c r="Q473" i="1"/>
  <c r="N473" i="1"/>
  <c r="BE472" i="1"/>
  <c r="BA472" i="1"/>
  <c r="AL472" i="1"/>
  <c r="AR472" i="1" s="1"/>
  <c r="AG472" i="1"/>
  <c r="Z472" i="1"/>
  <c r="Q472" i="1"/>
  <c r="N472" i="1"/>
  <c r="BE471" i="1"/>
  <c r="AL471" i="1"/>
  <c r="AR471" i="1" s="1"/>
  <c r="AG471" i="1"/>
  <c r="Z471" i="1"/>
  <c r="Q471" i="1"/>
  <c r="N471" i="1"/>
  <c r="BG474" i="1" l="1"/>
  <c r="BG473" i="1"/>
  <c r="BG472" i="1"/>
  <c r="BC470" i="1"/>
  <c r="BE470" i="1"/>
  <c r="AL470" i="1"/>
  <c r="AR470" i="1" s="1"/>
  <c r="AG470" i="1"/>
  <c r="Z470" i="1"/>
  <c r="Q470" i="1"/>
  <c r="N470" i="1"/>
  <c r="BE469" i="1"/>
  <c r="BA469" i="1"/>
  <c r="AL469" i="1"/>
  <c r="AR469" i="1" s="1"/>
  <c r="AG469" i="1"/>
  <c r="Z469" i="1"/>
  <c r="Q469" i="1"/>
  <c r="N469" i="1"/>
  <c r="BE468" i="1"/>
  <c r="BA468" i="1"/>
  <c r="AL468" i="1"/>
  <c r="AR468" i="1" s="1"/>
  <c r="AG468" i="1"/>
  <c r="Z468" i="1"/>
  <c r="Q468" i="1"/>
  <c r="N468" i="1"/>
  <c r="S475" i="2"/>
  <c r="U475" i="2" s="1"/>
  <c r="K475" i="2"/>
  <c r="S474" i="2"/>
  <c r="K474" i="2"/>
  <c r="S473" i="2"/>
  <c r="K473" i="2"/>
  <c r="S472" i="2"/>
  <c r="K472" i="2"/>
  <c r="M472" i="2" s="1"/>
  <c r="S471" i="2"/>
  <c r="K471" i="2"/>
  <c r="S470" i="2"/>
  <c r="K470" i="2"/>
  <c r="S469" i="2"/>
  <c r="K469" i="2"/>
  <c r="BA471" i="1" l="1"/>
  <c r="Q474" i="2"/>
  <c r="U471" i="2"/>
  <c r="BA470" i="1"/>
  <c r="BK474" i="1" s="1"/>
  <c r="BG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M474" i="1" l="1"/>
  <c r="BG471" i="1"/>
  <c r="CL610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BK466" i="1"/>
  <c r="BM466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AL460" i="1"/>
  <c r="AR460" i="1" s="1"/>
  <c r="AG460" i="1"/>
  <c r="AI467" i="1" s="1"/>
  <c r="Z460" i="1"/>
  <c r="Q460" i="1"/>
  <c r="S467" i="1" s="1"/>
  <c r="N460" i="1"/>
  <c r="BE459" i="1"/>
  <c r="BA459" i="1"/>
  <c r="BK465" i="1" s="1"/>
  <c r="BM465" i="1" s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4" i="1" l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485" i="1"/>
  <c r="BU486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58" i="3"/>
  <c r="AJ456" i="3"/>
  <c r="AJ459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75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97" i="1"/>
  <c r="D49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76" i="1"/>
  <c r="BG596" i="1"/>
  <c r="BG597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96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87" i="2"/>
  <c r="S357" i="2"/>
  <c r="AP610" i="1"/>
  <c r="BP597" i="1"/>
  <c r="BG598" i="1" s="1"/>
  <c r="BN594" i="1"/>
  <c r="BP594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85" i="1"/>
  <c r="BV486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75" i="1"/>
  <c r="BP575" i="1" s="1"/>
  <c r="BP577" i="1"/>
  <c r="BP578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98" i="1"/>
  <c r="BY598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95" i="1"/>
  <c r="BP595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604" i="1"/>
  <c r="BA579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70" i="1"/>
  <c r="N572" i="1" s="1"/>
  <c r="N573" i="1" l="1"/>
  <c r="D573" i="1" s="1"/>
  <c r="N574" i="1"/>
  <c r="N575" i="1"/>
  <c r="D574" i="1" l="1"/>
  <c r="D575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61" i="1"/>
  <c r="BG561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06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91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85" i="1"/>
  <c r="G486" i="1" s="1"/>
  <c r="F485" i="1"/>
  <c r="F486" i="1" s="1"/>
  <c r="E485" i="1"/>
  <c r="E486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09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06" i="1" l="1"/>
  <c r="AR505" i="1"/>
  <c r="AP505" i="1"/>
  <c r="AR504" i="1"/>
  <c r="AP504" i="1"/>
  <c r="AV504" i="1" l="1"/>
  <c r="AV505" i="1"/>
  <c r="AV506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50" i="1"/>
  <c r="N214" i="1"/>
  <c r="N204" i="1"/>
  <c r="BA549" i="1" s="1"/>
  <c r="N174" i="1"/>
  <c r="BA548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49" i="1" l="1"/>
  <c r="BE549" i="1" s="1"/>
  <c r="Q218" i="2"/>
  <c r="BC550" i="1"/>
  <c r="BE550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18" i="1"/>
  <c r="H518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37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90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88" i="1"/>
  <c r="BK491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38" i="1"/>
  <c r="AP539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33" i="1"/>
  <c r="H534" i="1"/>
  <c r="J534" i="1" s="1"/>
  <c r="H535" i="1"/>
  <c r="J535" i="1" s="1"/>
  <c r="S154" i="2"/>
  <c r="M156" i="2" l="1"/>
  <c r="Q156" i="2"/>
  <c r="O535" i="1"/>
  <c r="AI154" i="1"/>
  <c r="AI161" i="1"/>
  <c r="BK160" i="1"/>
  <c r="BM160" i="1" s="1"/>
  <c r="AR154" i="1"/>
  <c r="BG154" i="1"/>
  <c r="U155" i="2"/>
  <c r="J533" i="1"/>
  <c r="J54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36" i="1"/>
  <c r="AA535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73" i="3"/>
  <c r="F474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11" i="1" l="1"/>
  <c r="AR503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1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15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02" i="1" s="1"/>
  <c r="AH113" i="1"/>
  <c r="AP502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02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22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M122" i="2"/>
  <c r="Q122" i="2"/>
  <c r="BG120" i="1"/>
  <c r="U121" i="2"/>
  <c r="D118" i="1" l="1"/>
  <c r="N124" i="1" s="1"/>
  <c r="D116" i="1"/>
  <c r="D115" i="1"/>
  <c r="D114" i="1"/>
  <c r="AH145" i="1" l="1"/>
  <c r="N143" i="1"/>
  <c r="AG509" i="1"/>
  <c r="AP503" i="1" s="1"/>
  <c r="AV503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47" i="1" l="1"/>
  <c r="BC548" i="1" s="1"/>
  <c r="BE548" i="1" s="1"/>
  <c r="BE559" i="1"/>
  <c r="BE563" i="1" s="1"/>
  <c r="S127" i="1"/>
  <c r="S128" i="1"/>
  <c r="BE119" i="1"/>
  <c r="BA119" i="1"/>
  <c r="AL119" i="1"/>
  <c r="AR119" i="1" s="1"/>
  <c r="Q119" i="1"/>
  <c r="S126" i="1" s="1"/>
  <c r="K120" i="2"/>
  <c r="BG550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59" i="1" s="1"/>
  <c r="AL113" i="1"/>
  <c r="K114" i="2"/>
  <c r="BA563" i="1" l="1"/>
  <c r="BC561" i="1"/>
  <c r="BG559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55" i="3"/>
  <c r="AA454" i="3"/>
  <c r="AA453" i="3"/>
  <c r="AA452" i="3"/>
  <c r="AA451" i="3"/>
  <c r="AA450" i="3"/>
  <c r="AA449" i="3"/>
  <c r="AA448" i="3"/>
  <c r="AA447" i="3"/>
  <c r="AA446" i="3"/>
  <c r="Y456" i="3"/>
  <c r="W456" i="3"/>
  <c r="S107" i="2"/>
  <c r="AA456" i="3" l="1"/>
  <c r="AA459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56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67" i="3"/>
  <c r="F470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01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01" i="1"/>
  <c r="AV501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57" i="3" l="1"/>
  <c r="I454" i="3"/>
  <c r="L454" i="3" s="1"/>
  <c r="I78" i="3"/>
  <c r="I80" i="3" s="1"/>
  <c r="I77" i="3"/>
  <c r="BE64" i="1"/>
  <c r="BA64" i="1"/>
  <c r="AL64" i="1"/>
  <c r="AR64" i="1" s="1"/>
  <c r="K65" i="2"/>
  <c r="Y19" i="3"/>
  <c r="Q66" i="2" l="1"/>
  <c r="M66" i="2"/>
  <c r="L457" i="3"/>
  <c r="I79" i="3"/>
  <c r="I81" i="3" s="1"/>
  <c r="I82" i="3" s="1"/>
  <c r="BG64" i="1"/>
  <c r="U65" i="2"/>
  <c r="S64" i="2"/>
  <c r="N81" i="3" l="1"/>
  <c r="N82" i="3" s="1"/>
  <c r="I456" i="3"/>
  <c r="L456" i="3" s="1"/>
  <c r="K64" i="2"/>
  <c r="BE63" i="1"/>
  <c r="BA63" i="1"/>
  <c r="AL63" i="1"/>
  <c r="AR63" i="1" s="1"/>
  <c r="Y18" i="3"/>
  <c r="Q65" i="2" l="1"/>
  <c r="M65" i="2"/>
  <c r="I458" i="3"/>
  <c r="U64" i="2"/>
  <c r="BG63" i="1"/>
  <c r="L447" i="3" l="1"/>
  <c r="L458" i="3"/>
  <c r="L446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99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46" i="1"/>
  <c r="B549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00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08" i="1"/>
  <c r="AR510" i="1" s="1"/>
  <c r="AV510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00" i="1"/>
  <c r="AV500" i="1" s="1"/>
  <c r="BA506" i="1" s="1"/>
  <c r="BA507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85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C484" i="2" s="1"/>
  <c r="C48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U412" i="3" l="1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U415" i="3" l="1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U418" i="3" l="1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U422" i="3" l="1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U426" i="3" l="1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U430" i="3" l="1"/>
  <c r="U431" i="3" s="1"/>
  <c r="U432" i="3" s="1"/>
  <c r="U433" i="3" s="1"/>
  <c r="U438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483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58" i="3"/>
  <c r="Y459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58" i="3"/>
  <c r="W459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19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72" i="1" s="1"/>
  <c r="O173" i="1"/>
  <c r="AV173" i="1"/>
  <c r="AC173" i="1"/>
  <c r="BE572" i="1" l="1"/>
  <c r="BA594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94" i="1" l="1"/>
  <c r="BP572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94" i="1" l="1"/>
  <c r="BC594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85" i="1" s="1"/>
  <c r="BA573" i="1" s="1"/>
  <c r="J235" i="1"/>
  <c r="O234" i="1"/>
  <c r="AC234" i="1"/>
  <c r="BE573" i="1" l="1"/>
  <c r="BA595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73" i="1" l="1"/>
  <c r="BE595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95" i="1" l="1"/>
  <c r="BC595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99" i="1"/>
  <c r="AV269" i="1"/>
  <c r="H500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87" i="1"/>
  <c r="BA574" i="1" s="1"/>
  <c r="BA578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80" i="1"/>
  <c r="AA403" i="1"/>
  <c r="AA404" i="1" s="1"/>
  <c r="AE402" i="1"/>
  <c r="BE574" i="1"/>
  <c r="BA596" i="1"/>
  <c r="BA597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81" i="1"/>
  <c r="BA598" i="1" s="1"/>
  <c r="AA405" i="1"/>
  <c r="AE404" i="1"/>
  <c r="AE403" i="1"/>
  <c r="BE578" i="1"/>
  <c r="BE596" i="1"/>
  <c r="BE597" i="1" s="1"/>
  <c r="BR597" i="1" s="1"/>
  <c r="BP574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98" i="1"/>
  <c r="AE405" i="1"/>
  <c r="AA406" i="1"/>
  <c r="AA407" i="1" s="1"/>
  <c r="BC597" i="1"/>
  <c r="BR596" i="1"/>
  <c r="BC596" i="1"/>
  <c r="D578" i="1"/>
  <c r="BG578" i="1"/>
  <c r="AC330" i="1"/>
  <c r="J331" i="1"/>
  <c r="H331" i="1"/>
  <c r="O330" i="1"/>
  <c r="AV330" i="1"/>
  <c r="AA285" i="3"/>
  <c r="AA286" i="3"/>
  <c r="AA283" i="3"/>
  <c r="AA284" i="3"/>
  <c r="AA282" i="3"/>
  <c r="AH474" i="1" l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78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483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4" i="1" l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BR462" i="1" l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BR464" i="1" l="1"/>
  <c r="BP465" i="1"/>
  <c r="BR463" i="1"/>
  <c r="AA444" i="1"/>
  <c r="AA445" i="1" s="1"/>
  <c r="AE443" i="1"/>
  <c r="AV359" i="1"/>
  <c r="J360" i="1"/>
  <c r="H360" i="1"/>
  <c r="O359" i="1"/>
  <c r="AC359" i="1"/>
  <c r="BP466" i="1" l="1"/>
  <c r="BR465" i="1"/>
  <c r="AA446" i="1"/>
  <c r="AE445" i="1"/>
  <c r="AE444" i="1"/>
  <c r="AV360" i="1"/>
  <c r="J361" i="1"/>
  <c r="H361" i="1"/>
  <c r="O360" i="1"/>
  <c r="AC360" i="1"/>
  <c r="BP467" i="1" l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R468" i="1" l="1"/>
  <c r="BP469" i="1"/>
  <c r="BR467" i="1"/>
  <c r="AA449" i="1"/>
  <c r="AE448" i="1"/>
  <c r="AE447" i="1"/>
  <c r="H363" i="1"/>
  <c r="J363" i="1"/>
  <c r="O362" i="1"/>
  <c r="AV362" i="1"/>
  <c r="AC362" i="1"/>
  <c r="BR469" i="1" l="1"/>
  <c r="BP470" i="1"/>
  <c r="AA450" i="1"/>
  <c r="AE449" i="1"/>
  <c r="AV363" i="1"/>
  <c r="J364" i="1"/>
  <c r="H364" i="1"/>
  <c r="O363" i="1"/>
  <c r="AC363" i="1"/>
  <c r="BP471" i="1" l="1"/>
  <c r="BR470" i="1"/>
  <c r="AE450" i="1"/>
  <c r="AA451" i="1"/>
  <c r="AC364" i="1"/>
  <c r="H365" i="1"/>
  <c r="J365" i="1"/>
  <c r="O364" i="1"/>
  <c r="AV364" i="1"/>
  <c r="BP472" i="1" l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R472" i="1" l="1"/>
  <c r="BP473" i="1"/>
  <c r="AE453" i="1"/>
  <c r="AA454" i="1"/>
  <c r="AE452" i="1"/>
  <c r="AV366" i="1"/>
  <c r="J367" i="1"/>
  <c r="H367" i="1"/>
  <c r="O366" i="1"/>
  <c r="AC366" i="1"/>
  <c r="BR473" i="1" l="1"/>
  <c r="BP474" i="1"/>
  <c r="AE454" i="1"/>
  <c r="AA455" i="1"/>
  <c r="AV367" i="1"/>
  <c r="H368" i="1"/>
  <c r="J368" i="1"/>
  <c r="O367" i="1"/>
  <c r="AC367" i="1"/>
  <c r="BR474" i="1" l="1"/>
  <c r="AA456" i="1"/>
  <c r="AA457" i="1" s="1"/>
  <c r="AE455" i="1"/>
  <c r="J369" i="1"/>
  <c r="H369" i="1"/>
  <c r="AV368" i="1"/>
  <c r="O368" i="1"/>
  <c r="AC368" i="1"/>
  <c r="AE457" i="1" l="1"/>
  <c r="AA458" i="1"/>
  <c r="AE456" i="1"/>
  <c r="AV369" i="1"/>
  <c r="J370" i="1"/>
  <c r="H370" i="1"/>
  <c r="O369" i="1"/>
  <c r="AC369" i="1"/>
  <c r="AE458" i="1" l="1"/>
  <c r="AA459" i="1"/>
  <c r="AV370" i="1"/>
  <c r="H371" i="1"/>
  <c r="J371" i="1"/>
  <c r="O370" i="1"/>
  <c r="AC370" i="1"/>
  <c r="AA460" i="1" l="1"/>
  <c r="AA461" i="1" s="1"/>
  <c r="AE459" i="1"/>
  <c r="J372" i="1"/>
  <c r="H372" i="1"/>
  <c r="AC371" i="1"/>
  <c r="O371" i="1"/>
  <c r="AV371" i="1"/>
  <c r="AA325" i="3"/>
  <c r="AA326" i="3"/>
  <c r="AA324" i="3"/>
  <c r="AA462" i="1" l="1"/>
  <c r="AE461" i="1"/>
  <c r="AE460" i="1"/>
  <c r="AV372" i="1"/>
  <c r="H373" i="1"/>
  <c r="J373" i="1"/>
  <c r="O372" i="1"/>
  <c r="AC372" i="1"/>
  <c r="AE462" i="1" l="1"/>
  <c r="AA463" i="1"/>
  <c r="AA464" i="1" s="1"/>
  <c r="AV373" i="1"/>
  <c r="J374" i="1"/>
  <c r="H374" i="1"/>
  <c r="O373" i="1"/>
  <c r="AC373" i="1"/>
  <c r="AA465" i="1" l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E465" i="1" l="1"/>
  <c r="AA466" i="1"/>
  <c r="AV375" i="1"/>
  <c r="J376" i="1"/>
  <c r="O375" i="1"/>
  <c r="H376" i="1"/>
  <c r="AC375" i="1"/>
  <c r="AA467" i="1" l="1"/>
  <c r="AA468" i="1" s="1"/>
  <c r="AE466" i="1"/>
  <c r="AV376" i="1"/>
  <c r="J377" i="1"/>
  <c r="H377" i="1"/>
  <c r="O376" i="1"/>
  <c r="AC376" i="1"/>
  <c r="AA469" i="1" l="1"/>
  <c r="AE468" i="1"/>
  <c r="AE467" i="1"/>
  <c r="AV377" i="1"/>
  <c r="J378" i="1"/>
  <c r="H378" i="1"/>
  <c r="O377" i="1"/>
  <c r="AC377" i="1"/>
  <c r="AE469" i="1" l="1"/>
  <c r="AA470" i="1"/>
  <c r="J379" i="1"/>
  <c r="H379" i="1"/>
  <c r="O378" i="1"/>
  <c r="AV378" i="1"/>
  <c r="AC378" i="1"/>
  <c r="AE470" i="1" l="1"/>
  <c r="AA471" i="1"/>
  <c r="AV379" i="1"/>
  <c r="J380" i="1"/>
  <c r="H380" i="1"/>
  <c r="O379" i="1"/>
  <c r="AC379" i="1"/>
  <c r="AE471" i="1" l="1"/>
  <c r="AA472" i="1"/>
  <c r="H381" i="1"/>
  <c r="J381" i="1"/>
  <c r="AV380" i="1"/>
  <c r="O380" i="1"/>
  <c r="AC380" i="1"/>
  <c r="AA473" i="1" l="1"/>
  <c r="AE472" i="1"/>
  <c r="AV381" i="1"/>
  <c r="J382" i="1"/>
  <c r="H382" i="1"/>
  <c r="O381" i="1"/>
  <c r="AC381" i="1"/>
  <c r="AA474" i="1" l="1"/>
  <c r="AE473" i="1"/>
  <c r="AV382" i="1"/>
  <c r="H383" i="1"/>
  <c r="J383" i="1"/>
  <c r="O382" i="1"/>
  <c r="AC382" i="1"/>
  <c r="AE474" i="1" l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I21" i="3" l="1"/>
  <c r="I35" i="3" s="1"/>
  <c r="AD49" i="2"/>
  <c r="AD51" i="2" s="1"/>
  <c r="AD53" i="2" s="1"/>
  <c r="AD55" i="2" s="1"/>
  <c r="AD57" i="2" s="1"/>
  <c r="AJ21" i="2"/>
  <c r="AV384" i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98" i="1"/>
  <c r="BR598" i="1"/>
  <c r="CL613" i="1" s="1"/>
  <c r="CL615" i="1" s="1"/>
  <c r="J418" i="1" l="1"/>
  <c r="H418" i="1"/>
  <c r="AV417" i="1"/>
  <c r="O417" i="1"/>
  <c r="AC417" i="1"/>
  <c r="CL599" i="1"/>
  <c r="BA601" i="1"/>
  <c r="BC601" i="1" s="1"/>
  <c r="CL601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I23" i="3" l="1"/>
  <c r="I25" i="3" s="1"/>
  <c r="I27" i="3" s="1"/>
  <c r="J468" i="1"/>
  <c r="H468" i="1"/>
  <c r="AV467" i="1"/>
  <c r="O467" i="1"/>
  <c r="AC467" i="1"/>
  <c r="AV468" i="1" l="1"/>
  <c r="J469" i="1"/>
  <c r="H469" i="1"/>
  <c r="O468" i="1"/>
  <c r="AC468" i="1"/>
  <c r="I34" i="3"/>
  <c r="N27" i="3"/>
  <c r="N28" i="3" s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AV474" i="1" l="1"/>
  <c r="O474" i="1"/>
  <c r="AC474" i="1"/>
  <c r="AF21" i="2" l="1"/>
  <c r="I32" i="3"/>
  <c r="I28" i="3" l="1"/>
  <c r="I36" i="3"/>
  <c r="W436" i="3" s="1"/>
  <c r="L34" i="3"/>
  <c r="L35" i="3"/>
  <c r="L32" i="3"/>
  <c r="AA435" i="3" l="1"/>
  <c r="AA436" i="3"/>
  <c r="AA433" i="3"/>
  <c r="AA434" i="3"/>
  <c r="AA431" i="3"/>
  <c r="AA432" i="3"/>
  <c r="AA430" i="3"/>
  <c r="L36" i="3"/>
  <c r="Y214" i="3" l="1"/>
  <c r="Y12" i="3"/>
  <c r="Y350" i="3"/>
  <c r="Y244" i="3"/>
  <c r="Y121" i="3"/>
</calcChain>
</file>

<file path=xl/sharedStrings.xml><?xml version="1.0" encoding="utf-8"?>
<sst xmlns="http://schemas.openxmlformats.org/spreadsheetml/2006/main" count="364" uniqueCount="190">
  <si>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</si>
  <si>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</si>
  <si>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</si>
  <si>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</si>
  <si>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</si>
  <si>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</si>
  <si>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</si>
  <si>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</si>
  <si>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</si>
  <si>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</si>
  <si>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</si>
  <si>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</si>
  <si>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</si>
  <si>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</si>
  <si>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</si>
  <si>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</si>
  <si>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</si>
  <si>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</si>
  <si>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</si>
  <si>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</si>
  <si>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</si>
  <si>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</si>
  <si>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</si>
  <si>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</si>
  <si>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</si>
  <si>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</si>
  <si>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</si>
  <si>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</si>
  <si>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</si>
  <si>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</si>
  <si>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</si>
  <si>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</si>
  <si>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</si>
  <si>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</si>
  <si>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</si>
  <si>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</si>
  <si>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</si>
  <si>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</si>
  <si>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</si>
  <si>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</si>
  <si>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</si>
  <si>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</si>
  <si>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</si>
  <si>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</si>
  <si>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</si>
  <si>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</si>
  <si>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</si>
  <si>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</si>
  <si>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</si>
  <si>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</si>
  <si>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</si>
  <si>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</si>
  <si>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</si>
  <si>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</si>
  <si>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</si>
  <si>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</si>
  <si>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</si>
  <si>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</si>
  <si>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</si>
  <si>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</si>
  <si>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</si>
  <si>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</si>
  <si>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</si>
  <si>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</si>
  <si>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</si>
  <si>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</si>
  <si>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</si>
  <si>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</si>
  <si>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</si>
  <si>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</si>
  <si>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</si>
  <si>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</si>
  <si>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</si>
  <si>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</si>
  <si>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</si>
  <si>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</si>
  <si>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</si>
  <si>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</si>
  <si>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</si>
  <si>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</si>
  <si>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</si>
  <si>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</si>
  <si>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</si>
  <si>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</si>
  <si>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</si>
  <si>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</si>
  <si>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</si>
  <si>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</si>
  <si>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</si>
  <si>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</si>
  <si>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</si>
  <si>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</si>
  <si>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</si>
  <si>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</si>
  <si>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</si>
  <si>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</si>
  <si>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</si>
  <si>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</si>
  <si>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</si>
  <si>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</si>
  <si>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</si>
  <si>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</si>
  <si>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</si>
  <si>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</si>
  <si>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</si>
  <si>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</si>
  <si>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</si>
  <si>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</si>
  <si>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</si>
  <si>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</si>
  <si>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</si>
  <si>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</si>
  <si>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</si>
  <si>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</si>
  <si>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</si>
  <si>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</si>
  <si>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</si>
  <si>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</si>
  <si>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</si>
  <si>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</si>
  <si>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</si>
  <si>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</si>
  <si>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</si>
  <si>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</si>
  <si>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</si>
  <si>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</si>
  <si>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</si>
  <si>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</si>
  <si>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</si>
  <si>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</si>
  <si>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</si>
  <si>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</si>
  <si>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</si>
  <si>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</si>
  <si>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</si>
  <si>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</si>
  <si>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</si>
  <si>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</si>
  <si>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</si>
  <si>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</si>
  <si>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</si>
  <si>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</si>
  <si>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</si>
  <si>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</si>
  <si>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</si>
  <si>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</si>
  <si>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</si>
  <si>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</si>
  <si>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</si>
  <si>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</si>
  <si>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</si>
  <si>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</si>
  <si>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</si>
  <si>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</si>
  <si>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</si>
  <si>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</si>
  <si>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</si>
  <si>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</si>
  <si>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</si>
  <si>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</si>
  <si>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</si>
  <si>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</si>
  <si>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</si>
  <si>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</si>
  <si>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</si>
  <si>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</si>
  <si>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</si>
  <si>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</si>
  <si>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</si>
  <si>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</si>
  <si>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</si>
  <si>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</si>
  <si>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</si>
  <si>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</si>
  <si>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</si>
  <si>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</si>
  <si>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</si>
  <si>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</si>
  <si>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</si>
  <si>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</si>
  <si>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</si>
  <si>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</si>
  <si>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</si>
  <si>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</si>
  <si>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</si>
  <si>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</si>
  <si>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</si>
  <si>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</si>
  <si>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</si>
  <si>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June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</si>
</sst>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Table'!$BA$589:$BA$593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Table'!$BA$594:$BA$598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18318493.21731928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Table'!$BC$589:$BC$593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Table'!$BC$594:$BC$598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Table'!$BJ$589:$BJ$593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Table'!$BJ$594:$BJ$598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Table'!$BK$589:$BK$593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Table'!$BK$594:$BK$598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Table'!$BL$589:$BL$593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Table'!$BL$594:$BL$598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Table'!$BM$589:$BM$593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Table'!$BM$594:$BM$598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Table'!$BP$589:$BP$593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Table'!$AS$594:$AT$598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27</c:v>
                </c:pt>
              </c:strCache>
            </c:strRef>
          </c:cat>
          <c:val>
            <c:numRef>
              <c:f>'Main Table'!$BP$594:$BP$598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153030000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Table'!$AU$589:$AU$593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Table'!$AU$594:$AU$598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Table'!$AV$589:$AV$593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Table'!$AV$594:$AV$598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Table'!$AW$589:$AW$593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Table'!$AW$594:$AW$598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Table'!$AX$589:$AX$593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Table'!$AX$594:$AX$598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Table'!$AY$589:$AY$593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Table'!$AY$594:$AY$598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Table'!$AZ$589:$AZ$593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Table'!$AZ$594:$AZ$598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Table'!$BB$589:$BB$593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Table'!$BB$594:$BB$598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Table'!$BD$589:$BD$593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Table'!$BD$594:$BD$598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Table'!$BE$589:$BE$593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Table'!$BE$594:$BE$598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92189414.21731928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Table'!$BF$589:$BF$593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Table'!$BF$594:$BF$598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Table'!$BG$589:$BG$593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Table'!$BG$594:$BG$598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99610000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Table'!$BH$589:$BH$593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Table'!$BH$594:$BH$598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Table'!$BI$589:$BI$593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Table'!$BI$594:$BI$598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Table'!$BN$589:$BN$593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Table'!$BN$594:$BN$598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Table'!$BO$589:$BO$593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Table'!$BO$594:$BO$598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Table'!$BQ$589:$BQ$593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Table'!$BQ$594:$BQ$598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Table'!$BR$589:$BR$593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Table'!$BR$594:$BR$598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245219414.21731928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Table'!$BS$589:$BS$593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Table'!$BS$594:$BS$598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Table'!$BT$589:$BT$593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Table'!$BT$594:$BT$598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Table'!$BU$589:$BU$593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Table'!$BU$594:$BU$598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Table'!$BV$589:$BV$593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Table'!$AS$594:$AT$598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Table'!$BV$594:$BV$598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498</xdr:row>
      <xdr:rowOff>99060</xdr:rowOff>
    </xdr:from>
    <xdr:to>
      <xdr:col>22</xdr:col>
      <xdr:colOff>312420</xdr:colOff>
      <xdr:row>499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498</xdr:row>
      <xdr:rowOff>129540</xdr:rowOff>
    </xdr:from>
    <xdr:to>
      <xdr:col>23</xdr:col>
      <xdr:colOff>68580</xdr:colOff>
      <xdr:row>499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516</xdr:row>
      <xdr:rowOff>125730</xdr:rowOff>
    </xdr:from>
    <xdr:to>
      <xdr:col>54</xdr:col>
      <xdr:colOff>213360</xdr:colOff>
      <xdr:row>531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605</xdr:row>
      <xdr:rowOff>160020</xdr:rowOff>
    </xdr:from>
    <xdr:to>
      <xdr:col>76</xdr:col>
      <xdr:colOff>182880</xdr:colOff>
      <xdr:row>628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29"/>
  <sheetViews>
    <sheetView topLeftCell="C458" zoomScaleNormal="100" workbookViewId="0">
      <selection activeCell="BI481" sqref="BI48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SUM(D102:D484)</f>
        <v>31134936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SUM(D109:D491)</f>
        <v>30889998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SUM(D116:D498)</f>
        <v>31341673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SUM(D123:D508)</f>
        <v>361946803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SUM(D124:D509)</f>
        <v>361885084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SUM(D125:D510)</f>
        <v>361826735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SUM(D126:D511)</f>
        <v>361761247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SUM(D127:D512)</f>
        <v>361695199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SUM(D128:D513)</f>
        <v>361623204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SUM(D129:D514)</f>
        <v>438549816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SUM(D130:D515)</f>
        <v>438474829.23262841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SUM(D131:D516)</f>
        <v>438411570.23262841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SUM(D132:D517)</f>
        <v>769346291.23262835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SUM(D133:D518)</f>
        <v>813637412.23262835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SUM(D134:D519)</f>
        <v>813569933.30462837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SUM(D135:D520)</f>
        <v>813497966.30462837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SUM(D136:D521)</f>
        <v>813428523.34662843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SUM(D137:D522)</f>
        <v>814351489.34662843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SUM(D138:D523)</f>
        <v>814284076.34662843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SUM(D139:D524)</f>
        <v>814227946.34662843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SUM(D140:D525)</f>
        <v>814166375.34662843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SUM(D141:D526)</f>
        <v>814101646.34662843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SUM(D142:D527)</f>
        <v>814034725.34662843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SUM(D143:D528)</f>
        <v>813966156.34662843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SUM(D144:D529)</f>
        <v>813895073.34662843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SUM(D145:D530)</f>
        <v>813836532.34662843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SUM(D146:D531)</f>
        <v>813787494.34662843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SUM(D147:D532)</f>
        <v>813738848.34662843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SUM(D148:D533)</f>
        <v>813684284.34662843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SUM(D149:D534)</f>
        <v>813629136.34662843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SUM(D150:D535)</f>
        <v>813570426.34662843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SUM(D151:D536)</f>
        <v>813507180.34662843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SUM(D152:D537)</f>
        <v>813452981.34662843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SUM(D153:D538)</f>
        <v>813405132.34662843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SUM(D154:D539)</f>
        <v>813355332.34662843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SUM(D155:D540)</f>
        <v>813300813.34662843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SUM(D156:D541)</f>
        <v>813246468.34662843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SUM(D157:D542)</f>
        <v>813191104.34662843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SUM(D158:D543)</f>
        <v>813130504.34662843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SUM(D159:D544)</f>
        <v>813076981.34662843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SUM(D160:D545)</f>
        <v>813040138.34662843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SUM(D161:D546)</f>
        <v>812999526.34662843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SUM(D162:D547)</f>
        <v>812955527.34662843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SUM(D163:D548)</f>
        <v>812910554.34662843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SUM(D164:D549)</f>
        <v>812865197.34662843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SUM(D165:D550)</f>
        <v>812814716.34662843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SUM(D166:D551)</f>
        <v>812770887.34662843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SUM(D167:D552)</f>
        <v>812738169.34662843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SUM(D168:D553)</f>
        <v>812696685.34662843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SUM(D169:D554)</f>
        <v>812656587.34662843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SUM(D170:D555)</f>
        <v>812611950.34662843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SUM(D171:D556)</f>
        <v>812565944.34662843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SUM(D172:D557)</f>
        <v>812516343.34662843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SUM(D173:D558)</f>
        <v>812473683.34662843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SUM(D174:D559)</f>
        <v>812439702.34662843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SUM(D175:D560)</f>
        <v>812401142.34662843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SUM(D176:D561)</f>
        <v>812359163.34662843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SUM(D177:D562)</f>
        <v>812317952.34662843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SUM(D178:D563)</f>
        <v>812272488.34662843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SUM(D179:D564)</f>
        <v>812219639.34662843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SUM(D180:D565)</f>
        <v>812177547.34662843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SUM(D181:D566)</f>
        <v>812146437.34662843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SUM(D182:D570)</f>
        <v>812121017.34662843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SUM(D183:D571)</f>
        <v>812092578.34662843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SUM(D184:D572)</f>
        <v>812057335.34662843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SUM(D185:D573)</f>
        <v>845732810.06091416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SUM(D186:D574)</f>
        <v>896543352.91805696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SUM(D187:D575)</f>
        <v>965075499.4894855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SUM(D188:D577)</f>
        <v>965043642.4894855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SUM(D189:D578)</f>
        <v>1141429815.060914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SUM(D190:D582)</f>
        <v>1141393368.060914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SUM(D191:D583)</f>
        <v>1141353214.060914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SUM(D192:D584)</f>
        <v>1141306919.060914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SUM(D193:D585)</f>
        <v>1141255574.060914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SUM(D194:D586)</f>
        <v>1141211961.060914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SUM(D195:D587)</f>
        <v>1141178575.060914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SUM(D196:D593)</f>
        <v>1141141771.060914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SUM(D197:D594)</f>
        <v>1141106075.060914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SUM(D198:D595)</f>
        <v>1141064459.060914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SUM(D199:D596)</f>
        <v>1141019104.060914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SUM(D200:D598)</f>
        <v>1140965475.060914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SUM(D201:D599)</f>
        <v>1140922269.060914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SUM(D202:D600)</f>
        <v>1140888487.060914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SUM(D203:D601)</f>
        <v>1140851069.060914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SUM(D204:D602)</f>
        <v>1140806842.060914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SUM(D205:D603)</f>
        <v>1140765913.060914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SUM(D206:D604)</f>
        <v>1140718524.060914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SUM(D207:D605)</f>
        <v>1140667121.060914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SUM(D208:D606)</f>
        <v>1140618196.060914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SUM(D209:D607)</f>
        <v>1140584130.060914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SUM(D210:D608)</f>
        <v>1140546413.060914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SUM(D211:D609)</f>
        <v>1140501745.060914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SUM(D212:D610)</f>
        <v>1140452387.060914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SUM(D213:D611)</f>
        <v>1140395069.060914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SUM(D214:D612)</f>
        <v>1140334086.060914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SUM(D215:D613)</f>
        <v>1140279851.060914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SUM(D216:D614)</f>
        <v>1140237916.060914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SUM(D217:D615)</f>
        <v>1140192125.060914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SUM(D218:D616)</f>
        <v>1140140591.060914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SUM(D219:D617)</f>
        <v>1140080898.060914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SUM(D220:D618)</f>
        <v>1140014769.060914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SUM(D221:D619)</f>
        <v>1139943082.060914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SUM(D222:D620)</f>
        <v>1139888850.060914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SUM(D223:D621)</f>
        <v>1139843909.060914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SUM(D224:D622)</f>
        <v>1139786582.060914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SUM(D225:D623)</f>
        <v>1139724510.060914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SUM(D226:D624)</f>
        <v>1139660847.060914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SUM(D227:D625)</f>
        <v>1139586546.060914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SUM(D228:D626)</f>
        <v>1139505132.060914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SUM(D229:D627)</f>
        <v>1139425683.060914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SUM(D230:D628)</f>
        <v>1139364794.060914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SUM(D231:D629)</f>
        <v>1139294953.060914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SUM(D232:D630)</f>
        <v>1139219881.060914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SUM(D233:D631)</f>
        <v>1139138300.060914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SUM(D234:D632)</f>
        <v>1139046770.060914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SUM(D235:D633)</f>
        <v>1138945309.060914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SUM(D236:D634)</f>
        <v>1138859016.060914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SUM(D237:D635)</f>
        <v>1138787695.060914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SUM(D238:D636)</f>
        <v>1138698790.060914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SUM(D239:D637)</f>
        <v>1138604323.060914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SUM(D240:D638)</f>
        <v>1138495934.060914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SUM(D241:D639)</f>
        <v>1138377615.060914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SUM(D242:D640)</f>
        <v>1138245074.060914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SUM(D243:D641)</f>
        <v>1138120684.060914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SUM(D244:D642)</f>
        <v>1138017958.060914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SUM(D245:D643)</f>
        <v>1137892269.060914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SUM(D246:D644)</f>
        <v>1137756616.060914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SUM(D247:D645)</f>
        <v>1137613710.060914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SUM(D248:D646)</f>
        <v>1137452169.060914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SUM(D249:D647)</f>
        <v>1137268642.060914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SUM(D250:D648)</f>
        <v>1137111389.060914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SUM(D251:D649)</f>
        <v>1136973140.060914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SUM(D252:D650)</f>
        <v>1136810991.060914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SUM(D253:D651)</f>
        <v>1136653730.060914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SUM(D254:D652)</f>
        <v>1136479962.060914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SUM(D255:D653)</f>
        <v>1136287776.060914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SUM(D256:D654)</f>
        <v>1136083597.060914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SUM(D257:D655)</f>
        <v>1135910758.060914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SUM(D258:D656)</f>
        <v>1135774131.060914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SUM(D259:D657)</f>
        <v>1135601831.060914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SUM(D260:D658)</f>
        <v>1135424749.060914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SUM(D261:D659)</f>
        <v>1135243846.060914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SUM(D262:D660)</f>
        <v>1135135783.060914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SUM(D263:D661)</f>
        <v>1134971771.060914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SUM(D264:D662)</f>
        <v>1134828398.060914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SUM(D265:D663)</f>
        <v>1134690210.060914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SUM(D266:D664)</f>
        <v>1134528642.060914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SUM(D267:D665)</f>
        <v>1134346366.060914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SUM(D268:D666)</f>
        <v>1134142629.060914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SUM(D269:D667)</f>
        <v>1133924053.060914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SUM(D270:D668)</f>
        <v>1133688781.060914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SUM(D271:D669)</f>
        <v>1133476298.060914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SUM(D272:D670)</f>
        <v>1133293519.060914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SUM(D273:D671)</f>
        <v>1133093434.060914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SUM(D274:D672)</f>
        <v>1132883678.060914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SUM(D275:D673)</f>
        <v>1132656725.060914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SUM(D276:D674)</f>
        <v>1132429411.060914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SUM(D277:D675)</f>
        <v>1132182650.060914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SUM(D278:D676)</f>
        <v>1131962352.060914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SUM(D279:D677)</f>
        <v>1131774451.060914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SUM(D280:D678)</f>
        <v>1131574719.060914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SUM(D281:D679)</f>
        <v>1131374684.060914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SUM(D282:D680)</f>
        <v>1131124511.060914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SUM(D283:D681)</f>
        <v>1130886639.060914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SUM(D284:D682)</f>
        <v>1130631959.060914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SUM(D285:D683)</f>
        <v>1130442309.060914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SUM(D286:D684)</f>
        <v>1130254029.060914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SUM(D287:D685)</f>
        <v>1130053920.060914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SUM(D288:D686)</f>
        <v>1129854840.060914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SUM(D289:D687)</f>
        <v>1129622498.060914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SUM(D290:D688)</f>
        <v>1129429468.060914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SUM(D291:D689)</f>
        <v>1129330628.060914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SUM(D292:D690)</f>
        <v>1129170024.060914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SUM(D293:D691)</f>
        <v>1129042284.060914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SUM(D294:D692)</f>
        <v>1128855893.060914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SUM(D295:D693)</f>
        <v>1128656271.060914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SUM(D296:D694)</f>
        <v>1128421496.060914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SUM(D297:D695)</f>
        <v>1128193083.060914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SUM(D298:D696)</f>
        <v>1128027039.060914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SUM(D299:D697)</f>
        <v>1127794812.060914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SUM(D300:D698)</f>
        <v>1127600475.060914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SUM(D301:D699)</f>
        <v>1127410313.060914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SUM(D302:D700)</f>
        <v>1127175602.060914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SUM(D303:D701)</f>
        <v>1126914629.060914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SUM(D304:D702)</f>
        <v>1126640439.060914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SUM(D305:D703)</f>
        <v>1126333990.060914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SUM(D306:D704)</f>
        <v>1126084296.060914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SUM(D307:D705)</f>
        <v>1125863469.060914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SUM(D308:D706)</f>
        <v>1125648786.060914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SUM(D309:D707)</f>
        <v>1125425158.060914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SUM(D310:D708)</f>
        <v>1125187085.060914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SUM(D311:D709)</f>
        <v>1124952666.060914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SUM(D312:D710)</f>
        <v>1124703860.060914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SUM(D313:D711)</f>
        <v>1124501093.060914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SUM(D314:D712)</f>
        <v>1124326533.060914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SUM(D315:D713)</f>
        <v>1124177205.060914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SUM(D316:D714)</f>
        <v>1124002827.060914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SUM(D317:D715)</f>
        <v>1123812746.060914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SUM(D318:D716)</f>
        <v>1123618988.060914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SUM(D319:D717)</f>
        <v>1123426923.060914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SUM(D320:D718)</f>
        <v>1123253856.060914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SUM(D321:D719)</f>
        <v>1123118674.060914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SUM(D322:D720)</f>
        <v>1122966430.060914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SUM(D323:D721)</f>
        <v>1122814703.060914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SUM(D324:D722)</f>
        <v>1122654672.060914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SUM(D325:D723)</f>
        <v>1122492039.060914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SUM(D326:D724)</f>
        <v>1122323006.060914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SUM(D327:D725)</f>
        <v>1122182274.060914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SUM(D328:D726)</f>
        <v>1122074458.060914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SUM(D329:D727)</f>
        <v>1121948006.060914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SUM(D330:D728)</f>
        <v>1121831779.060914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SUM(D331:D729)</f>
        <v>1121718320.060914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SUM(D332:D730)</f>
        <v>1121596583.060914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SUM(D333:D731)</f>
        <v>1121470458.060914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SUM(D334:D732)</f>
        <v>1121364475.060914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SUM(D335:D733)</f>
        <v>1121273219.060914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SUM(D336:D734)</f>
        <v>1121182873.060914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SUM(D337:D735)</f>
        <v>1121087331.060914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SUM(D338:D736)</f>
        <v>1120990525.060914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SUM(D339:D737)</f>
        <v>1120886281.060914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SUM(D340:D738)</f>
        <v>1120785993.060914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SUM(D341:D739)</f>
        <v>1120699509.060914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SUM(D342:D740)</f>
        <v>1120635212.060914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SUM(D343:D741)</f>
        <v>1120582427.060914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SUM(D344:D742)</f>
        <v>1120519029.060914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SUM(D345:D743)</f>
        <v>1120447389.060914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SUM(D346:D744)</f>
        <v>1120378465.060914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SUM(D347:D745)</f>
        <v>1120292926.060914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SUM(D348:D746)</f>
        <v>1120223309.060914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SUM(D349:D747)</f>
        <v>1120166084.060914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SUM(D350:D748)</f>
        <v>1120095030.060914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SUM(D351:D749)</f>
        <v>1120021326.060914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SUM(D352:D750)</f>
        <v>1119946027.060914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SUM(D353:D751)</f>
        <v>1119868650.060914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SUM(D354:D752)</f>
        <v>1119788025.060914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SUM(D355:D753)</f>
        <v>1119723705.060914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SUM(D356:D754)</f>
        <v>1119674293.060914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SUM(D357:D755)</f>
        <v>1119619112.060914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SUM(D358:D756)</f>
        <v>1119562222.060914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SUM(D359:D757)</f>
        <v>1119494997.060914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SUM(D360:D758)</f>
        <v>1119426676.060914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SUM(D361:D759)</f>
        <v>1119357436.060914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SUM(D362:D760)</f>
        <v>1119299208.060914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SUM(D363:D761)</f>
        <v>1119257241.060914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SUM(D364:D762)</f>
        <v>1119211873.060914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SUM(D365:D763)</f>
        <v>1119156190.060914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81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SUM(D366:D764)</f>
        <v>1119094830.060914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SUM(D367:D765)</f>
        <v>1119032057.060914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SUM(D368:D766)</f>
        <v>1118965272.060914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SUM(D369:D767)</f>
        <v>1118915554.060914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SUM(D370:D768)</f>
        <v>1118878658.060914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SUM(D371:D769)</f>
        <v>1118831891.060914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SUM(D372:D770)</f>
        <v>1118778660.060914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SUM(D373:D771)</f>
        <v>1118715165.060914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SUM(D374:D772)</f>
        <v>1118652536.060914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SUM(D375:D773)</f>
        <v>1118586123.060914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SUM(D376:D774)</f>
        <v>1118530215.060914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SUM(D377:D775)</f>
        <v>1118490710.060914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SUM(D378:D776)</f>
        <v>1118444962.060914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SUM(D379:D777)</f>
        <v>1118386257.060914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SUM(D380:D778)</f>
        <v>1118319719.060914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SUM(D381:D779)</f>
        <v>1118252673.060914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SUM(D382:D780)</f>
        <v>1118175697.060914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SUM(D383:D781)</f>
        <v>1118112038.060914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SUM(D384:D782)</f>
        <v>1118067942.060914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SUM(D385:D783)</f>
        <v>1118007744.060914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SUM(D386:D784)</f>
        <v>1117945285.060914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SUM(D387:D785)</f>
        <v>1117876529.060914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SUM(D388:D786)</f>
        <v>1117832278.060914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SUM(D389:D787)</f>
        <v>1117762254.060914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SUM(D390:D788)</f>
        <v>1117696100.060914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SUM(D391:D789)</f>
        <v>1117659117.060914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SUM(D392:D790)</f>
        <v>1117601473.060914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SUM(D393:D791)</f>
        <v>1117539190.060914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SUM(D394:D792)</f>
        <v>1117464007.060914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SUM(D395:D793)</f>
        <v>1117383846.060914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SUM(D396:D794)</f>
        <v>1117298478.060914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SUM(D397:D795)</f>
        <v>1117231698.060914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SUM(D398:D796)</f>
        <v>1117183824.060914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SUM(D399:D797)</f>
        <v>1117127302.060914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SUM(D400:D798)</f>
        <v>1117049582.060914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SUM(D401:D799)</f>
        <v>1116971143.060914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SUM(D402:D800)</f>
        <v>1116896664.060914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SUM(D403:D801)</f>
        <v>1116814891.060914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SUM(D404:D802)</f>
        <v>1116751310.060914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SUM(D405:D803)</f>
        <v>1116708129.060914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SUM(D406:D804)</f>
        <v>1116656479.060914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SUM(D407:D805)</f>
        <v>1116596162.060914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SUM(D408:D806)</f>
        <v>1116531105.060914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SUM(D409:D807)</f>
        <v>1116464035.060914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SUM(D410:D808)</f>
        <v>1116397520.060914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SUM(D411:D809)</f>
        <v>1116344240.060914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SUM(D412:D810)</f>
        <v>1116309504.060914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83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SUM(D413:D811)</f>
        <v>1116262048.060914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SUM(D414:D812)</f>
        <v>1116210002.060914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SUM(D415:D813)</f>
        <v>1116153398.060914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SUM(D416:D814)</f>
        <v>1116094129.060914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SUM(D417:D815)</f>
        <v>1116034223.060914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SUM(D418:D816)</f>
        <v>1115992189.060914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SUM(D419:D817)</f>
        <v>1115961488.060914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SUM(D420:D818)</f>
        <v>1115921034.060914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SUM(D421:D819)</f>
        <v>1115878680.060914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SUM(D422:D820)</f>
        <v>1115832551.060914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SUM(D423:D821)</f>
        <v>1115784732.060914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SUM(D424:D822)</f>
        <v>1115735241.060914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SUM(D425:D823)</f>
        <v>1115699486.060914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SUM(D426:D824)</f>
        <v>1115677286.060914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SUM(D427:D825)</f>
        <v>1115647134.060914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SUM(D428:D826)</f>
        <v>1115612230.060914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SUM(D429:D827)</f>
        <v>1115576414.060914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SUM(D430:D828)</f>
        <v>1115536589.060914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SUM(D431:D829)</f>
        <v>1115497494.060914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SUM(D432:D830)</f>
        <v>1115471852.060914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SUM(D433:D831)</f>
        <v>1115454018.060914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SUM(D434:D832)</f>
        <v>1115428988.060914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SUM(D435:D833)</f>
        <v>1115401482.060914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SUM(D436:D834)</f>
        <v>1115372941.060914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SUM(D437:D835)</f>
        <v>1115342727.060914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SUM(D438:D836)</f>
        <v>1115313713.060914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SUM(D439:D837)</f>
        <v>1115294074.060914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SUM(D440:D838)</f>
        <v>1115280533.060914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SUM(D441:D839)</f>
        <v>1115260167.060914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SUM(D442:D840)</f>
        <v>1115237429.060914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481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SUM(D443:D841)</f>
        <v>1115213929.060914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SUM(D444:D842)</f>
        <v>1115189536.060914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SUM(D445:D843)</f>
        <v>1115166723.060914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SUM(D446:D844)</f>
        <v>1115154062.060914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SUM(D447:D845)</f>
        <v>1115146312.060914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SUM(D448:D846)</f>
        <v>1115141077.060914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SUM(D449:D847)</f>
        <v>1115128101.060914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SUM(D450:D848)</f>
        <v>1115111127.060914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SUM(D451:D849)</f>
        <v>1115093306.060914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85" x14ac:dyDescent="0.3">
      <c r="B481" s="158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SUM(D452:D850)</f>
        <v>1115076381.060914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85" x14ac:dyDescent="0.3">
      <c r="B482" s="158">
        <f t="shared" si="424"/>
        <v>44382</v>
      </c>
      <c r="C482" s="61"/>
      <c r="D482" s="17"/>
      <c r="E482" s="16"/>
      <c r="F482" s="16"/>
      <c r="G482" s="16"/>
      <c r="H482" s="16"/>
      <c r="I482" s="16"/>
      <c r="J482" s="436"/>
      <c r="K482" s="16"/>
      <c r="L482" s="16"/>
      <c r="M482" s="16"/>
      <c r="N482" s="16"/>
      <c r="O482" s="16"/>
      <c r="P482" s="41"/>
      <c r="Q482" s="410"/>
      <c r="R482" s="16"/>
      <c r="S482" s="60"/>
      <c r="T482" s="16"/>
      <c r="U482" s="41"/>
      <c r="V482" s="10"/>
      <c r="W482" s="34"/>
      <c r="X482" s="33"/>
      <c r="Y482" s="33"/>
      <c r="Z482" s="33"/>
      <c r="AA482" s="33"/>
      <c r="AB482" s="33"/>
      <c r="AC482" s="46"/>
      <c r="AD482" s="33"/>
      <c r="AE482" s="33"/>
      <c r="AF482" s="50"/>
      <c r="AG482" s="33"/>
      <c r="AH482" s="33"/>
      <c r="AI482" s="213"/>
      <c r="AJ482" s="50"/>
      <c r="AK482" s="10"/>
      <c r="AL482" s="23"/>
      <c r="AM482" s="24"/>
      <c r="AN482" s="24"/>
      <c r="AO482" s="24"/>
      <c r="AP482" s="24"/>
      <c r="AQ482" s="24"/>
      <c r="AR482" s="461"/>
      <c r="AS482" s="25"/>
      <c r="AT482" s="25"/>
      <c r="AU482" s="24"/>
      <c r="AV482" s="298"/>
      <c r="AW482" s="298"/>
      <c r="AX482" s="24"/>
      <c r="AY482" s="308"/>
      <c r="AZ482" s="10"/>
      <c r="BA482" s="65"/>
      <c r="BB482" s="66"/>
      <c r="BC482" s="66"/>
      <c r="BD482" s="66"/>
      <c r="BE482" s="66"/>
      <c r="BF482" s="66"/>
      <c r="BG482" s="144"/>
      <c r="BH482" s="66"/>
      <c r="BI482" s="170"/>
      <c r="BJ482" s="66"/>
      <c r="BK482" s="66"/>
      <c r="BL482" s="66"/>
      <c r="BM482" s="144"/>
      <c r="BN482" s="65"/>
      <c r="BO482" s="66"/>
      <c r="BP482" s="66"/>
      <c r="BQ482" s="66"/>
      <c r="BR482" s="435"/>
      <c r="BS482" s="66"/>
      <c r="BT482" s="75"/>
      <c r="BU482" s="170"/>
      <c r="BV482" s="1"/>
      <c r="BW482" s="61"/>
    </row>
    <row r="483" spans="2:85" x14ac:dyDescent="0.3">
      <c r="B483" s="158">
        <f t="shared" si="424"/>
        <v>44383</v>
      </c>
      <c r="D483" s="559"/>
      <c r="E483" s="19"/>
      <c r="F483" s="19"/>
      <c r="G483" s="19"/>
      <c r="H483" s="19"/>
      <c r="I483" s="19"/>
      <c r="J483" s="39"/>
      <c r="K483" s="19"/>
      <c r="L483" s="19"/>
      <c r="M483" s="19"/>
      <c r="N483" s="19"/>
      <c r="O483" s="19"/>
      <c r="P483" s="43"/>
      <c r="Q483" s="18"/>
      <c r="R483" s="19"/>
      <c r="S483" s="19"/>
      <c r="T483" s="19"/>
      <c r="U483" s="43"/>
      <c r="V483" s="1"/>
      <c r="W483" s="35"/>
      <c r="X483" s="36"/>
      <c r="Y483" s="36"/>
      <c r="Z483" s="36"/>
      <c r="AA483" s="36"/>
      <c r="AB483" s="36"/>
      <c r="AC483" s="47"/>
      <c r="AD483" s="36"/>
      <c r="AE483" s="36"/>
      <c r="AF483" s="51"/>
      <c r="AG483" s="36"/>
      <c r="AH483" s="36"/>
      <c r="AI483" s="36"/>
      <c r="AJ483" s="51"/>
      <c r="AK483" s="1"/>
      <c r="AL483" s="26"/>
      <c r="AM483" s="27"/>
      <c r="AN483" s="27"/>
      <c r="AO483" s="27"/>
      <c r="AP483" s="27"/>
      <c r="AQ483" s="27"/>
      <c r="AR483" s="27"/>
      <c r="AS483" s="27"/>
      <c r="AT483" s="27"/>
      <c r="AU483" s="27"/>
      <c r="AV483" s="300"/>
      <c r="AW483" s="300"/>
      <c r="AX483" s="27"/>
      <c r="AY483" s="307"/>
      <c r="AZ483" s="1"/>
      <c r="BA483" s="67"/>
      <c r="BB483" s="68"/>
      <c r="BC483" s="68"/>
      <c r="BD483" s="68"/>
      <c r="BE483" s="68"/>
      <c r="BF483" s="68"/>
      <c r="BG483" s="68"/>
      <c r="BH483" s="68"/>
      <c r="BI483" s="171"/>
      <c r="BJ483" s="68"/>
      <c r="BK483" s="68"/>
      <c r="BL483" s="68"/>
      <c r="BM483" s="68"/>
      <c r="BN483" s="67"/>
      <c r="BO483" s="68"/>
      <c r="BP483" s="68"/>
      <c r="BQ483" s="68"/>
      <c r="BR483" s="70"/>
      <c r="BS483" s="68"/>
      <c r="BT483" s="68"/>
      <c r="BU483" s="171"/>
      <c r="BV483" s="1"/>
      <c r="BW483" s="61">
        <f>+BW461+1</f>
        <v>453</v>
      </c>
    </row>
    <row r="484" spans="2:85" x14ac:dyDescent="0.3">
      <c r="B484" s="56"/>
      <c r="D484" s="1"/>
      <c r="E484" s="1"/>
      <c r="F484" s="1"/>
      <c r="G484" s="1"/>
      <c r="H484" s="59"/>
      <c r="I484" s="1"/>
      <c r="J484" s="5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59"/>
      <c r="X484" s="1"/>
      <c r="Y484" s="1"/>
      <c r="Z484" s="1"/>
      <c r="AA484" s="1"/>
      <c r="AB484" s="1"/>
      <c r="AC484" s="59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59"/>
      <c r="BD484" s="1"/>
      <c r="BE484" s="59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2:85" x14ac:dyDescent="0.3">
      <c r="B485" s="166" t="s">
        <v>74</v>
      </c>
      <c r="D485" s="56">
        <f>+D481</f>
        <v>5749</v>
      </c>
      <c r="E485" s="56">
        <f>+E238</f>
        <v>0</v>
      </c>
      <c r="F485" s="56">
        <f>+F238</f>
        <v>0</v>
      </c>
      <c r="G485" s="56">
        <f>+G238</f>
        <v>0</v>
      </c>
      <c r="H485" s="56">
        <f t="shared" ref="H485:BS485" si="1426">+H481</f>
        <v>34068576</v>
      </c>
      <c r="I485" s="56">
        <f t="shared" si="1426"/>
        <v>0</v>
      </c>
      <c r="J485" s="56">
        <f t="shared" si="1426"/>
        <v>1.6877636139830672E-4</v>
      </c>
      <c r="K485" s="56">
        <f t="shared" si="1426"/>
        <v>0</v>
      </c>
      <c r="L485" s="56">
        <f t="shared" si="1426"/>
        <v>0</v>
      </c>
      <c r="M485" s="56">
        <f t="shared" si="1426"/>
        <v>0</v>
      </c>
      <c r="N485" s="56">
        <f t="shared" si="1426"/>
        <v>86681</v>
      </c>
      <c r="O485" s="56">
        <f t="shared" si="1426"/>
        <v>72179.186440677964</v>
      </c>
      <c r="P485" s="56">
        <f t="shared" si="1426"/>
        <v>0</v>
      </c>
      <c r="Q485" s="56">
        <f t="shared" si="1426"/>
        <v>86681</v>
      </c>
      <c r="R485" s="56">
        <f t="shared" si="1426"/>
        <v>0</v>
      </c>
      <c r="S485" s="56">
        <f t="shared" si="1426"/>
        <v>7.1683790166042302E-2</v>
      </c>
      <c r="T485" s="56">
        <f t="shared" si="1426"/>
        <v>0</v>
      </c>
      <c r="U485" s="56">
        <f t="shared" si="1426"/>
        <v>0</v>
      </c>
      <c r="V485" s="56">
        <f t="shared" si="1426"/>
        <v>373</v>
      </c>
      <c r="W485" s="56">
        <f t="shared" si="1426"/>
        <v>55</v>
      </c>
      <c r="X485" s="56">
        <f t="shared" si="1426"/>
        <v>4256</v>
      </c>
      <c r="Y485" s="56">
        <f t="shared" si="1426"/>
        <v>0</v>
      </c>
      <c r="Z485" s="56">
        <f t="shared" si="1426"/>
        <v>1331</v>
      </c>
      <c r="AA485" s="56">
        <f t="shared" si="1426"/>
        <v>606183</v>
      </c>
      <c r="AB485" s="56">
        <f t="shared" si="1426"/>
        <v>0</v>
      </c>
      <c r="AC485" s="56">
        <f t="shared" si="1426"/>
        <v>1.7793024281378828E-2</v>
      </c>
      <c r="AD485" s="56">
        <f t="shared" si="1426"/>
        <v>0</v>
      </c>
      <c r="AE485" s="56">
        <f t="shared" si="1426"/>
        <v>1284.2860169491526</v>
      </c>
      <c r="AF485" s="56">
        <f t="shared" si="1426"/>
        <v>0</v>
      </c>
      <c r="AG485" s="56">
        <f t="shared" si="1426"/>
        <v>1495</v>
      </c>
      <c r="AH485" s="56">
        <f t="shared" si="1426"/>
        <v>1115076381.060914</v>
      </c>
      <c r="AI485" s="56">
        <f t="shared" si="1426"/>
        <v>-0.25953442298167412</v>
      </c>
      <c r="AJ485" s="56">
        <f t="shared" si="1426"/>
        <v>0</v>
      </c>
      <c r="AK485" s="56">
        <f t="shared" si="1426"/>
        <v>0</v>
      </c>
      <c r="AL485" s="56">
        <f t="shared" si="1426"/>
        <v>12851</v>
      </c>
      <c r="AM485" s="56">
        <f t="shared" si="1426"/>
        <v>0</v>
      </c>
      <c r="AN485" s="56">
        <f t="shared" si="1426"/>
        <v>0</v>
      </c>
      <c r="AO485" s="56">
        <f t="shared" si="1426"/>
        <v>178263</v>
      </c>
      <c r="AP485" s="56">
        <f t="shared" si="1426"/>
        <v>29100272</v>
      </c>
      <c r="AQ485" s="56">
        <f t="shared" si="1426"/>
        <v>20336656</v>
      </c>
      <c r="AR485" s="56">
        <f t="shared" si="1426"/>
        <v>4.4180609893190601E-4</v>
      </c>
      <c r="AS485" s="56">
        <f t="shared" si="1426"/>
        <v>0</v>
      </c>
      <c r="AT485" s="56">
        <f t="shared" si="1426"/>
        <v>0</v>
      </c>
      <c r="AU485" s="56">
        <f t="shared" si="1426"/>
        <v>0</v>
      </c>
      <c r="AV485" s="56">
        <f t="shared" si="1426"/>
        <v>0.85416754724353605</v>
      </c>
      <c r="AW485" s="56">
        <f t="shared" si="1426"/>
        <v>0</v>
      </c>
      <c r="AX485" s="56">
        <f t="shared" si="1426"/>
        <v>61653.118644067799</v>
      </c>
      <c r="AY485" s="56">
        <f t="shared" si="1426"/>
        <v>0</v>
      </c>
      <c r="AZ485" s="56">
        <f t="shared" si="1426"/>
        <v>0</v>
      </c>
      <c r="BA485" s="56">
        <f t="shared" si="1426"/>
        <v>483136</v>
      </c>
      <c r="BB485" s="56">
        <f t="shared" si="1426"/>
        <v>0</v>
      </c>
      <c r="BC485" s="56">
        <f t="shared" si="1426"/>
        <v>508085012</v>
      </c>
      <c r="BD485" s="56">
        <f t="shared" si="1426"/>
        <v>0</v>
      </c>
      <c r="BE485" s="56">
        <f t="shared" si="1426"/>
        <v>5749</v>
      </c>
      <c r="BF485" s="56">
        <f t="shared" si="1426"/>
        <v>0</v>
      </c>
      <c r="BG485" s="56">
        <f t="shared" si="1426"/>
        <v>1.1899340972314213E-2</v>
      </c>
      <c r="BH485" s="56">
        <f t="shared" si="1426"/>
        <v>0</v>
      </c>
      <c r="BI485" s="56">
        <f t="shared" si="1426"/>
        <v>0</v>
      </c>
      <c r="BJ485" s="56">
        <f t="shared" si="1426"/>
        <v>0</v>
      </c>
      <c r="BK485" s="56">
        <f t="shared" si="1426"/>
        <v>4260795</v>
      </c>
      <c r="BL485" s="56">
        <f t="shared" si="1426"/>
        <v>0</v>
      </c>
      <c r="BM485" s="56">
        <f t="shared" si="1426"/>
        <v>2.0343856017480306E-2</v>
      </c>
      <c r="BN485" s="56">
        <f t="shared" si="1426"/>
        <v>1076451.2966101696</v>
      </c>
      <c r="BO485" s="56">
        <f t="shared" si="1426"/>
        <v>0</v>
      </c>
      <c r="BP485" s="56">
        <f t="shared" si="1426"/>
        <v>33161598</v>
      </c>
      <c r="BQ485" s="56">
        <f t="shared" si="1426"/>
        <v>0</v>
      </c>
      <c r="BR485" s="56">
        <f t="shared" si="1426"/>
        <v>6.5267813883083017E-2</v>
      </c>
      <c r="BS485" s="56">
        <f t="shared" si="1426"/>
        <v>0</v>
      </c>
      <c r="BT485" s="56">
        <f t="shared" ref="BT485" si="1427">+BT481</f>
        <v>0</v>
      </c>
      <c r="BU485" s="56">
        <f t="shared" ref="BU485" si="1428">+BU449</f>
        <v>0</v>
      </c>
      <c r="BV485" s="56">
        <f>+BV350</f>
        <v>0</v>
      </c>
      <c r="BW485" s="56"/>
      <c r="BX485" s="56"/>
      <c r="BY485" s="56"/>
      <c r="BZ485" s="56"/>
      <c r="CA485" s="56"/>
      <c r="CB485" s="56"/>
      <c r="CC485" s="56"/>
      <c r="CD485" s="56"/>
      <c r="CE485" s="61"/>
      <c r="CF485" s="61"/>
      <c r="CG485" s="145"/>
    </row>
    <row r="486" spans="2:85" x14ac:dyDescent="0.3">
      <c r="B486" t="s">
        <v>105</v>
      </c>
      <c r="D486" s="56">
        <f>+D480-D485</f>
        <v>2229</v>
      </c>
      <c r="E486" s="56">
        <f>+E237-E485</f>
        <v>0</v>
      </c>
      <c r="F486" s="56">
        <f>+F237-F485</f>
        <v>0</v>
      </c>
      <c r="G486" s="56">
        <f>+G237-G485</f>
        <v>0</v>
      </c>
      <c r="H486" s="56">
        <f t="shared" ref="H486:BS486" si="1429">+H480-H485</f>
        <v>-5749</v>
      </c>
      <c r="I486" s="56">
        <f t="shared" si="1429"/>
        <v>0</v>
      </c>
      <c r="J486" s="56">
        <f t="shared" si="1429"/>
        <v>6.5492773079429468E-5</v>
      </c>
      <c r="K486" s="56">
        <f t="shared" si="1429"/>
        <v>0</v>
      </c>
      <c r="L486" s="56">
        <f t="shared" si="1429"/>
        <v>0</v>
      </c>
      <c r="M486" s="56">
        <f t="shared" si="1429"/>
        <v>0</v>
      </c>
      <c r="N486" s="56">
        <f t="shared" si="1429"/>
        <v>1557</v>
      </c>
      <c r="O486" s="56">
        <f t="shared" si="1429"/>
        <v>141.04073554284696</v>
      </c>
      <c r="P486" s="56">
        <f t="shared" si="1429"/>
        <v>0</v>
      </c>
      <c r="Q486" s="56">
        <f t="shared" si="1429"/>
        <v>1557</v>
      </c>
      <c r="R486" s="56">
        <f t="shared" si="1429"/>
        <v>0</v>
      </c>
      <c r="S486" s="56">
        <f t="shared" si="1429"/>
        <v>5.9587123563620906E-2</v>
      </c>
      <c r="T486" s="56">
        <f t="shared" si="1429"/>
        <v>0</v>
      </c>
      <c r="U486" s="56">
        <f t="shared" si="1429"/>
        <v>0</v>
      </c>
      <c r="V486" s="56">
        <f t="shared" si="1429"/>
        <v>-1</v>
      </c>
      <c r="W486" s="56">
        <f t="shared" si="1429"/>
        <v>41</v>
      </c>
      <c r="X486" s="56">
        <f t="shared" si="1429"/>
        <v>0</v>
      </c>
      <c r="Y486" s="56">
        <f t="shared" si="1429"/>
        <v>0</v>
      </c>
      <c r="Z486" s="56">
        <f t="shared" si="1429"/>
        <v>109</v>
      </c>
      <c r="AA486" s="56">
        <f t="shared" si="1429"/>
        <v>-55</v>
      </c>
      <c r="AB486" s="56">
        <f t="shared" si="1429"/>
        <v>0</v>
      </c>
      <c r="AC486" s="56">
        <f t="shared" si="1429"/>
        <v>1.3883784981683078E-6</v>
      </c>
      <c r="AD486" s="56">
        <f t="shared" si="1429"/>
        <v>0</v>
      </c>
      <c r="AE486" s="56">
        <f t="shared" si="1429"/>
        <v>2.6099490805713685</v>
      </c>
      <c r="AF486" s="56">
        <f t="shared" si="1429"/>
        <v>0</v>
      </c>
      <c r="AG486" s="56">
        <f t="shared" si="1429"/>
        <v>51</v>
      </c>
      <c r="AH486" s="56">
        <f t="shared" si="1429"/>
        <v>16925</v>
      </c>
      <c r="AI486" s="56">
        <f t="shared" si="1429"/>
        <v>3.2921116328347461E-2</v>
      </c>
      <c r="AJ486" s="56">
        <f t="shared" si="1429"/>
        <v>0</v>
      </c>
      <c r="AK486" s="56">
        <f t="shared" si="1429"/>
        <v>0</v>
      </c>
      <c r="AL486" s="56">
        <f t="shared" si="1429"/>
        <v>1689</v>
      </c>
      <c r="AM486" s="56">
        <f t="shared" si="1429"/>
        <v>0</v>
      </c>
      <c r="AN486" s="56">
        <f t="shared" si="1429"/>
        <v>0</v>
      </c>
      <c r="AO486" s="56">
        <f t="shared" si="1429"/>
        <v>0</v>
      </c>
      <c r="AP486" s="56">
        <f t="shared" si="1429"/>
        <v>-12851</v>
      </c>
      <c r="AQ486" s="56">
        <f t="shared" si="1429"/>
        <v>0</v>
      </c>
      <c r="AR486" s="56">
        <f t="shared" si="1429"/>
        <v>5.8316334754662618E-5</v>
      </c>
      <c r="AS486" s="56">
        <f t="shared" si="1429"/>
        <v>0</v>
      </c>
      <c r="AT486" s="56">
        <f t="shared" si="1429"/>
        <v>0</v>
      </c>
      <c r="AU486" s="56">
        <f t="shared" si="1429"/>
        <v>0</v>
      </c>
      <c r="AV486" s="56">
        <f t="shared" si="1429"/>
        <v>-2.3311015174676264E-4</v>
      </c>
      <c r="AW486" s="56">
        <f t="shared" si="1429"/>
        <v>0</v>
      </c>
      <c r="AX486" s="56">
        <f t="shared" si="1429"/>
        <v>103.61384000863472</v>
      </c>
      <c r="AY486" s="56">
        <f t="shared" si="1429"/>
        <v>0</v>
      </c>
      <c r="AZ486" s="56">
        <f t="shared" si="1429"/>
        <v>0</v>
      </c>
      <c r="BA486" s="56">
        <f t="shared" si="1429"/>
        <v>-227845</v>
      </c>
      <c r="BB486" s="56">
        <f t="shared" si="1429"/>
        <v>0</v>
      </c>
      <c r="BC486" s="56">
        <f t="shared" si="1429"/>
        <v>-483136</v>
      </c>
      <c r="BD486" s="56">
        <f t="shared" si="1429"/>
        <v>0</v>
      </c>
      <c r="BE486" s="56">
        <f t="shared" si="1429"/>
        <v>2229</v>
      </c>
      <c r="BF486" s="56">
        <f t="shared" si="1429"/>
        <v>0</v>
      </c>
      <c r="BG486" s="56">
        <f t="shared" si="1429"/>
        <v>1.9351271074330597E-2</v>
      </c>
      <c r="BH486" s="56">
        <f t="shared" si="1429"/>
        <v>0</v>
      </c>
      <c r="BI486" s="56">
        <f t="shared" si="1429"/>
        <v>0</v>
      </c>
      <c r="BJ486" s="56">
        <f t="shared" si="1429"/>
        <v>0</v>
      </c>
      <c r="BK486" s="56">
        <f t="shared" si="1429"/>
        <v>-116593</v>
      </c>
      <c r="BL486" s="56">
        <f t="shared" si="1429"/>
        <v>0</v>
      </c>
      <c r="BM486" s="56">
        <f t="shared" si="1429"/>
        <v>9.48059772338819E-4</v>
      </c>
      <c r="BN486" s="56">
        <f t="shared" si="1429"/>
        <v>1259.6927741190884</v>
      </c>
      <c r="BO486" s="56">
        <f t="shared" si="1429"/>
        <v>0</v>
      </c>
      <c r="BP486" s="56">
        <f t="shared" si="1429"/>
        <v>-5749</v>
      </c>
      <c r="BQ486" s="56">
        <f t="shared" si="1429"/>
        <v>0</v>
      </c>
      <c r="BR486" s="56">
        <f t="shared" si="1429"/>
        <v>5.0796168704889122E-5</v>
      </c>
      <c r="BS486" s="56">
        <f t="shared" si="1429"/>
        <v>0</v>
      </c>
      <c r="BT486" s="56">
        <f t="shared" ref="BT486" si="1430">+BT480-BT485</f>
        <v>0</v>
      </c>
      <c r="BU486" s="56">
        <f t="shared" ref="BU486" si="1431">+BU448-BU485</f>
        <v>0</v>
      </c>
      <c r="BV486" s="56">
        <f>+BV349-BV485</f>
        <v>0</v>
      </c>
      <c r="BW486" s="56"/>
      <c r="BX486" s="56"/>
      <c r="BY486" s="56"/>
      <c r="BZ486" s="56"/>
      <c r="CA486" s="56"/>
      <c r="CB486" s="56"/>
      <c r="CC486" s="56"/>
      <c r="CD486" s="56"/>
      <c r="CE486" s="61"/>
      <c r="CF486" s="61"/>
      <c r="CG486" s="105"/>
    </row>
    <row r="487" spans="2:85" x14ac:dyDescent="0.3">
      <c r="B487" s="56"/>
      <c r="D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10"/>
      <c r="BT487" s="10"/>
      <c r="BU487" s="10"/>
      <c r="BV487" s="10"/>
      <c r="BW487" s="10"/>
      <c r="BX487" s="10"/>
      <c r="BY487" s="10"/>
      <c r="BZ487" s="10"/>
      <c r="CA487" s="10"/>
      <c r="CB487" s="61"/>
      <c r="CC487" s="105"/>
      <c r="CD487" s="105"/>
      <c r="CE487" s="105"/>
      <c r="CF487" s="105"/>
    </row>
    <row r="488" spans="2:85" x14ac:dyDescent="0.3">
      <c r="B488" s="56"/>
      <c r="D488" s="56"/>
      <c r="H488" s="1"/>
      <c r="N488" s="145"/>
      <c r="O488" s="1"/>
      <c r="W488" s="56"/>
      <c r="AA488" s="59"/>
      <c r="BA488" s="59"/>
      <c r="BC488" s="56"/>
      <c r="BE488" s="59"/>
      <c r="BJ488" s="61"/>
      <c r="BK488" s="10">
        <f>+BK187</f>
        <v>4928581</v>
      </c>
      <c r="BL488" s="61"/>
      <c r="BM488" s="61"/>
      <c r="BN488" s="61"/>
      <c r="BO488" s="61"/>
      <c r="BP488" s="61"/>
      <c r="BQ488" s="61"/>
      <c r="BR488" s="61"/>
      <c r="BS488" s="10"/>
      <c r="BT488" s="10"/>
    </row>
    <row r="489" spans="2:85" x14ac:dyDescent="0.3">
      <c r="B489" s="56"/>
      <c r="D489" s="56"/>
      <c r="H489" s="56"/>
      <c r="N489" s="231"/>
      <c r="W489" s="56"/>
      <c r="AA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56"/>
      <c r="AU489" t="s">
        <v>161</v>
      </c>
      <c r="BC489" s="1"/>
      <c r="BE489" s="59"/>
      <c r="BH489" s="96"/>
      <c r="BI489" s="96"/>
      <c r="BJ489" s="96"/>
      <c r="BK489" s="493"/>
      <c r="BL489" s="96"/>
      <c r="BM489" s="96"/>
      <c r="BN489" s="96"/>
      <c r="BO489" s="96"/>
      <c r="BP489" s="96"/>
      <c r="BQ489" s="96"/>
      <c r="BR489" s="78"/>
      <c r="BS489" s="1"/>
      <c r="BT489" s="1"/>
    </row>
    <row r="490" spans="2:85" x14ac:dyDescent="0.3">
      <c r="D490" s="1"/>
      <c r="E490" s="111" t="s">
        <v>26</v>
      </c>
      <c r="F490" s="112"/>
      <c r="H490" s="112" t="s">
        <v>59</v>
      </c>
      <c r="I490" s="104"/>
      <c r="J490" s="104"/>
      <c r="K490" s="61"/>
      <c r="L490" s="10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BC490" s="56"/>
      <c r="BE490" s="59"/>
      <c r="BH490" s="96"/>
      <c r="BI490" s="96"/>
      <c r="BJ490" s="96"/>
      <c r="BK490" s="493">
        <f>+BK194-BK485</f>
        <v>1502314</v>
      </c>
      <c r="BL490" s="96"/>
      <c r="BM490" s="96"/>
      <c r="BN490" s="96"/>
      <c r="BO490" s="96"/>
      <c r="BP490" s="96"/>
      <c r="BQ490" s="96"/>
      <c r="BR490" s="78"/>
      <c r="BS490" s="1"/>
      <c r="BT490" s="1"/>
    </row>
    <row r="491" spans="2:85" x14ac:dyDescent="0.3">
      <c r="B491" s="56"/>
      <c r="D491" s="1"/>
      <c r="E491" s="111" t="s">
        <v>38</v>
      </c>
      <c r="F491" s="112"/>
      <c r="H491" s="112" t="s">
        <v>40</v>
      </c>
      <c r="I491" s="10"/>
      <c r="J491" s="10"/>
      <c r="K491" s="61"/>
      <c r="L491" s="10"/>
      <c r="AD491" s="1"/>
      <c r="AE491" s="1"/>
      <c r="AF491" s="1"/>
      <c r="AG491" s="1"/>
      <c r="AH491" s="1"/>
      <c r="AI491" s="1">
        <f>SUM(W213:W243)</f>
        <v>25465</v>
      </c>
      <c r="AJ491" s="1"/>
      <c r="AK491" s="1"/>
      <c r="AL491" s="1" t="s">
        <v>17</v>
      </c>
      <c r="AM491" s="1"/>
      <c r="AN491" s="1"/>
      <c r="AO491" s="1"/>
      <c r="BC491" s="56"/>
      <c r="BE491" s="59"/>
      <c r="BH491" s="97"/>
      <c r="BI491" s="97"/>
      <c r="BJ491" s="97"/>
      <c r="BK491" s="493">
        <f>+BK187-BK485</f>
        <v>667786</v>
      </c>
      <c r="BL491" s="97"/>
      <c r="BM491" s="97"/>
      <c r="BN491" s="97"/>
      <c r="BO491" s="97"/>
      <c r="BP491" s="97"/>
      <c r="BQ491" s="97"/>
      <c r="BR491" s="78"/>
      <c r="BS491" s="1"/>
      <c r="BT491" s="1"/>
    </row>
    <row r="492" spans="2:85" x14ac:dyDescent="0.3">
      <c r="B492" s="231"/>
      <c r="D492" s="1"/>
      <c r="E492" s="111" t="s">
        <v>45</v>
      </c>
      <c r="F492" s="112"/>
      <c r="H492" s="112" t="s">
        <v>55</v>
      </c>
      <c r="I492" s="10"/>
      <c r="J492" s="10"/>
      <c r="K492" s="61"/>
      <c r="L492" s="10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BC492" s="56"/>
      <c r="BE492" s="59"/>
      <c r="BH492" s="97"/>
      <c r="BI492" s="97"/>
      <c r="BJ492" s="97"/>
      <c r="BK492" s="493"/>
      <c r="BL492" s="97"/>
      <c r="BM492" s="97"/>
      <c r="BN492" s="97"/>
      <c r="BO492" s="97"/>
      <c r="BP492" s="97"/>
      <c r="BQ492" s="97"/>
      <c r="BR492" s="78"/>
      <c r="BS492" s="1"/>
      <c r="BT492" s="1"/>
    </row>
    <row r="493" spans="2:85" x14ac:dyDescent="0.3">
      <c r="D493" s="1"/>
      <c r="E493" s="111" t="s">
        <v>60</v>
      </c>
      <c r="F493" s="61"/>
      <c r="H493" s="81" t="s">
        <v>135</v>
      </c>
      <c r="I493" s="61"/>
      <c r="J493" s="61"/>
      <c r="K493" s="61"/>
      <c r="L493" s="6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BH493" s="97"/>
      <c r="BI493" s="97"/>
      <c r="BJ493" s="97"/>
      <c r="BK493" s="496"/>
      <c r="BL493" s="97"/>
      <c r="BM493" s="97"/>
      <c r="BN493" s="97"/>
      <c r="BO493" s="97"/>
      <c r="BP493" s="97"/>
      <c r="BQ493" s="97"/>
      <c r="BR493" s="78"/>
      <c r="BS493" s="1"/>
      <c r="BT493" s="1"/>
    </row>
    <row r="494" spans="2:85" x14ac:dyDescent="0.3">
      <c r="E494" s="111" t="s">
        <v>136</v>
      </c>
      <c r="H494" s="81" t="s">
        <v>137</v>
      </c>
      <c r="AD494" s="1"/>
      <c r="AE494" s="1"/>
      <c r="AF494" s="1"/>
      <c r="AG494" s="1"/>
      <c r="AH494" s="1"/>
      <c r="AI494" s="1"/>
      <c r="BD494" s="78"/>
      <c r="BE494" s="78"/>
      <c r="BF494" s="78"/>
      <c r="BG494" s="78"/>
      <c r="BH494" s="78"/>
      <c r="BI494" s="78"/>
      <c r="BJ494" s="78"/>
      <c r="BK494" s="494"/>
      <c r="BL494" s="78"/>
      <c r="BM494" s="78"/>
      <c r="BN494" s="78"/>
      <c r="BO494" s="78"/>
      <c r="BP494" s="78"/>
      <c r="BQ494" s="78"/>
      <c r="BR494" s="78"/>
      <c r="BS494" s="1"/>
      <c r="BT494" s="1"/>
    </row>
    <row r="495" spans="2:85" x14ac:dyDescent="0.3">
      <c r="B495" s="56"/>
      <c r="AD495" s="1"/>
      <c r="AE495" s="1"/>
      <c r="AF495" s="1"/>
      <c r="AG495" s="1"/>
      <c r="AH495" s="1"/>
      <c r="AI495" s="1"/>
      <c r="BA495" s="545">
        <v>157602857</v>
      </c>
      <c r="BK495" s="495"/>
    </row>
    <row r="496" spans="2:85" ht="15" thickBot="1" x14ac:dyDescent="0.35">
      <c r="D496" s="56">
        <f>SUM(D363:D369)</f>
        <v>378583</v>
      </c>
      <c r="AD496" s="1"/>
      <c r="AE496" s="507"/>
      <c r="AF496" s="547"/>
      <c r="AG496" s="507"/>
      <c r="AH496" s="507"/>
      <c r="AI496" s="507"/>
      <c r="AJ496" s="500"/>
      <c r="AK496" s="500"/>
      <c r="AL496" s="500"/>
      <c r="AM496" s="500"/>
      <c r="AN496" s="500"/>
      <c r="AO496" s="500"/>
      <c r="AP496" s="500"/>
      <c r="AQ496" s="500"/>
      <c r="AR496" s="500"/>
      <c r="AS496" s="500"/>
      <c r="AT496" s="500"/>
      <c r="AU496" s="500"/>
      <c r="AV496" s="500"/>
      <c r="AW496" s="500"/>
      <c r="AX496" s="500"/>
      <c r="AZ496" s="106"/>
      <c r="BA496" s="106"/>
      <c r="BB496" s="106"/>
      <c r="BC496" s="106"/>
      <c r="BK496" s="1"/>
    </row>
    <row r="497" spans="2:87" x14ac:dyDescent="0.3">
      <c r="D497" s="531">
        <f>SUM(D356:D362)</f>
        <v>417052</v>
      </c>
      <c r="J497" s="486"/>
      <c r="V497" s="106"/>
      <c r="AA497" s="56"/>
      <c r="AD497" s="1"/>
      <c r="AE497" s="507"/>
      <c r="AF497" s="546"/>
      <c r="AG497" s="1"/>
      <c r="AH497" s="1"/>
      <c r="AI497" s="485"/>
      <c r="AJ497" s="464"/>
      <c r="AK497" s="465"/>
      <c r="AL497" s="465"/>
      <c r="AM497" s="465"/>
      <c r="AN497" s="465"/>
      <c r="AO497" s="465"/>
      <c r="AP497" s="465"/>
      <c r="AQ497" s="465"/>
      <c r="AR497" s="465"/>
      <c r="AS497" s="465"/>
      <c r="AT497" s="465"/>
      <c r="AU497" s="465"/>
      <c r="AV497" s="465"/>
      <c r="AW497" s="466"/>
      <c r="AX497" s="500"/>
      <c r="AZ497" s="106"/>
      <c r="BA497" s="77"/>
      <c r="BB497" s="106"/>
      <c r="BC497" s="106"/>
      <c r="BK497" s="56"/>
    </row>
    <row r="498" spans="2:87" x14ac:dyDescent="0.3">
      <c r="D498" s="1"/>
      <c r="J498" s="214"/>
      <c r="AD498" s="1"/>
      <c r="AE498" s="507"/>
      <c r="AF498" s="546"/>
      <c r="AG498" s="1"/>
      <c r="AH498" s="1"/>
      <c r="AI498" s="485"/>
      <c r="AJ498" s="467"/>
      <c r="AK498" s="587" t="s">
        <v>142</v>
      </c>
      <c r="AL498" s="587"/>
      <c r="AM498" s="587"/>
      <c r="AN498" s="587"/>
      <c r="AO498" s="587"/>
      <c r="AP498" s="587"/>
      <c r="AQ498" s="587"/>
      <c r="AR498" s="587"/>
      <c r="AS498" s="587"/>
      <c r="AT498" s="587"/>
      <c r="AU498" s="587"/>
      <c r="AV498" s="587"/>
      <c r="AW498" s="468"/>
      <c r="AX498" s="500"/>
      <c r="AZ498" s="106"/>
      <c r="BA498" s="106"/>
      <c r="BB498" s="106"/>
      <c r="BC498" s="106"/>
    </row>
    <row r="499" spans="2:87" ht="15.6" x14ac:dyDescent="0.3">
      <c r="D499" s="1">
        <v>331000000</v>
      </c>
      <c r="H499" s="235">
        <f>+H269/D499</f>
        <v>4.5635842900302113E-2</v>
      </c>
      <c r="J499" s="57"/>
      <c r="AD499" s="1"/>
      <c r="AE499" s="507"/>
      <c r="AF499" s="546"/>
      <c r="AG499" s="1"/>
      <c r="AH499" s="1"/>
      <c r="AI499" s="485"/>
      <c r="AJ499" s="467"/>
      <c r="AK499" s="587" t="s">
        <v>141</v>
      </c>
      <c r="AL499" s="587"/>
      <c r="AM499" s="587"/>
      <c r="AN499" s="587"/>
      <c r="AO499" s="473"/>
      <c r="AP499" s="474" t="s">
        <v>20</v>
      </c>
      <c r="AQ499" s="473"/>
      <c r="AR499" s="474" t="s">
        <v>4</v>
      </c>
      <c r="AS499" s="475"/>
      <c r="AT499" s="475"/>
      <c r="AU499" s="475"/>
      <c r="AV499" s="479" t="s">
        <v>10</v>
      </c>
      <c r="AW499" s="468"/>
      <c r="AX499" s="500"/>
      <c r="AZ499" s="106"/>
      <c r="BA499" s="106"/>
      <c r="BB499" s="106"/>
      <c r="BC499" s="106"/>
    </row>
    <row r="500" spans="2:87" ht="15.6" x14ac:dyDescent="0.3">
      <c r="H500" s="235">
        <f>+AA269/H269</f>
        <v>1.9000541790705667E-2</v>
      </c>
      <c r="AD500" s="1"/>
      <c r="AE500" s="507"/>
      <c r="AF500" s="546"/>
      <c r="AG500" s="1"/>
      <c r="AH500" s="1"/>
      <c r="AI500" s="485"/>
      <c r="AJ500" s="467"/>
      <c r="AK500" s="586" t="s">
        <v>138</v>
      </c>
      <c r="AL500" s="586"/>
      <c r="AM500" s="586"/>
      <c r="AN500" s="586"/>
      <c r="AO500" s="473"/>
      <c r="AP500" s="476">
        <f>+AH50</f>
        <v>898992</v>
      </c>
      <c r="AQ500" s="477"/>
      <c r="AR500" s="476">
        <f>+AH51</f>
        <v>55687</v>
      </c>
      <c r="AS500" s="478"/>
      <c r="AT500" s="478"/>
      <c r="AU500" s="478"/>
      <c r="AV500" s="491">
        <f t="shared" ref="AV500:AV506" si="1432">+AR500/AP500</f>
        <v>6.194382152455194E-2</v>
      </c>
      <c r="AW500" s="468"/>
      <c r="AX500" s="500"/>
      <c r="AZ500" s="106"/>
      <c r="BA500" s="77"/>
      <c r="BB500" s="106"/>
      <c r="BC500" s="106"/>
    </row>
    <row r="501" spans="2:87" ht="15.6" x14ac:dyDescent="0.3">
      <c r="D501" s="235"/>
      <c r="AD501" s="1"/>
      <c r="AE501" s="507"/>
      <c r="AF501" s="546"/>
      <c r="AG501" s="1"/>
      <c r="AH501" s="1"/>
      <c r="AI501" s="485"/>
      <c r="AJ501" s="467"/>
      <c r="AK501" s="582" t="s">
        <v>139</v>
      </c>
      <c r="AL501" s="583"/>
      <c r="AM501" s="583"/>
      <c r="AN501" s="583"/>
      <c r="AO501" s="64"/>
      <c r="AP501" s="469">
        <f>+AG83</f>
        <v>742147</v>
      </c>
      <c r="AQ501" s="64"/>
      <c r="AR501" s="469">
        <f>+AG84</f>
        <v>42339</v>
      </c>
      <c r="AS501" s="64"/>
      <c r="AT501" s="64"/>
      <c r="AU501" s="64"/>
      <c r="AV501" s="489">
        <f t="shared" si="1432"/>
        <v>5.7049344671608188E-2</v>
      </c>
      <c r="AW501" s="468"/>
      <c r="AX501" s="500"/>
      <c r="AZ501" s="106"/>
      <c r="BA501" s="77"/>
      <c r="BB501" s="106"/>
      <c r="BC501" s="106"/>
    </row>
    <row r="502" spans="2:87" ht="15.6" x14ac:dyDescent="0.3">
      <c r="AD502" s="1"/>
      <c r="AE502" s="507"/>
      <c r="AF502" s="546"/>
      <c r="AG502" s="1"/>
      <c r="AH502" s="1"/>
      <c r="AI502" s="485"/>
      <c r="AJ502" s="467"/>
      <c r="AK502" s="583" t="s">
        <v>140</v>
      </c>
      <c r="AL502" s="583"/>
      <c r="AM502" s="583"/>
      <c r="AN502" s="583"/>
      <c r="AO502" s="64"/>
      <c r="AP502" s="469">
        <f>+AH113</f>
        <v>869627</v>
      </c>
      <c r="AQ502" s="64"/>
      <c r="AR502" s="469">
        <f>+AH114</f>
        <v>21252</v>
      </c>
      <c r="AS502" s="64"/>
      <c r="AT502" s="64"/>
      <c r="AU502" s="64"/>
      <c r="AV502" s="489">
        <f t="shared" si="1432"/>
        <v>2.4438063675575852E-2</v>
      </c>
      <c r="AW502" s="468"/>
      <c r="AX502" s="500"/>
      <c r="AZ502" s="106"/>
      <c r="BA502" s="106"/>
      <c r="BB502" s="106"/>
      <c r="BC502" s="106"/>
    </row>
    <row r="503" spans="2:87" ht="15.6" x14ac:dyDescent="0.3">
      <c r="D503" s="428"/>
      <c r="AD503" s="1"/>
      <c r="AE503" s="507"/>
      <c r="AF503" s="546"/>
      <c r="AG503" s="1"/>
      <c r="AH503" s="1"/>
      <c r="AI503" s="485"/>
      <c r="AJ503" s="467"/>
      <c r="AK503" s="583" t="s">
        <v>143</v>
      </c>
      <c r="AL503" s="583"/>
      <c r="AM503" s="583"/>
      <c r="AN503" s="583"/>
      <c r="AO503" s="64"/>
      <c r="AP503" s="469">
        <f>+AG509</f>
        <v>1970617</v>
      </c>
      <c r="AQ503" s="64"/>
      <c r="AR503" s="469">
        <f>+AG511</f>
        <v>25901</v>
      </c>
      <c r="AS503" s="64"/>
      <c r="AT503" s="64"/>
      <c r="AU503" s="64"/>
      <c r="AV503" s="489">
        <f t="shared" si="1432"/>
        <v>1.3143599187462607E-2</v>
      </c>
      <c r="AW503" s="468"/>
      <c r="AX503" s="500"/>
    </row>
    <row r="504" spans="2:87" ht="15.6" x14ac:dyDescent="0.3">
      <c r="D504" s="428"/>
      <c r="AD504" s="1"/>
      <c r="AE504" s="507"/>
      <c r="AF504" s="546"/>
      <c r="AG504" s="1"/>
      <c r="AH504" s="1"/>
      <c r="AI504" s="485"/>
      <c r="AJ504" s="467"/>
      <c r="AK504" s="543"/>
      <c r="AL504" s="543" t="s">
        <v>151</v>
      </c>
      <c r="AM504" s="543"/>
      <c r="AN504" s="543"/>
      <c r="AO504" s="64"/>
      <c r="AP504" s="469">
        <f>SUM(D144:D174)</f>
        <v>1493931</v>
      </c>
      <c r="AQ504" s="64"/>
      <c r="AR504" s="469">
        <f>SUM(W144:W174)</f>
        <v>30354</v>
      </c>
      <c r="AS504" s="64"/>
      <c r="AT504" s="64"/>
      <c r="AU504" s="64"/>
      <c r="AV504" s="489">
        <f t="shared" si="1432"/>
        <v>2.0318207467413155E-2</v>
      </c>
      <c r="AW504" s="468"/>
      <c r="AX504" s="500"/>
    </row>
    <row r="505" spans="2:87" ht="15.6" x14ac:dyDescent="0.3">
      <c r="D505" s="428"/>
      <c r="AD505" s="1"/>
      <c r="AE505" s="507"/>
      <c r="AF505" s="546"/>
      <c r="AG505" s="1"/>
      <c r="AH505" s="1"/>
      <c r="AI505" s="485"/>
      <c r="AJ505" s="467"/>
      <c r="AK505" s="543"/>
      <c r="AL505" s="543" t="s">
        <v>152</v>
      </c>
      <c r="AM505" s="543"/>
      <c r="AN505" s="543"/>
      <c r="AO505" s="64"/>
      <c r="AP505" s="469">
        <f>SUM(D175:D204)</f>
        <v>1202331</v>
      </c>
      <c r="AQ505" s="64"/>
      <c r="AR505" s="544">
        <f>SUM(W175:W204)</f>
        <v>24042</v>
      </c>
      <c r="AS505" s="64"/>
      <c r="AT505" s="64"/>
      <c r="AU505" s="64"/>
      <c r="AV505" s="489">
        <f t="shared" si="1432"/>
        <v>1.9996157464125936E-2</v>
      </c>
      <c r="AW505" s="468"/>
      <c r="AX505" s="500"/>
    </row>
    <row r="506" spans="2:87" ht="15.6" x14ac:dyDescent="0.3">
      <c r="D506" s="428"/>
      <c r="AD506" s="1"/>
      <c r="AE506" s="507"/>
      <c r="AF506" s="546"/>
      <c r="AG506" s="1"/>
      <c r="AH506" s="1"/>
      <c r="AI506" s="485"/>
      <c r="AJ506" s="467"/>
      <c r="AK506" s="543"/>
      <c r="AL506" s="543" t="s">
        <v>153</v>
      </c>
      <c r="AM506" s="543"/>
      <c r="AN506" s="543"/>
      <c r="AO506" s="64"/>
      <c r="AP506" s="469">
        <f>SUM(D205:D230)</f>
        <v>1470960</v>
      </c>
      <c r="AQ506" s="64"/>
      <c r="AR506" s="469">
        <f>SUM(W205:W235)</f>
        <v>24156</v>
      </c>
      <c r="AS506" s="64"/>
      <c r="AT506" s="64"/>
      <c r="AU506" s="64"/>
      <c r="AV506" s="489">
        <f t="shared" si="1432"/>
        <v>1.6421928536465982E-2</v>
      </c>
      <c r="AW506" s="468"/>
      <c r="AX506" s="500"/>
      <c r="BA506" s="486">
        <f>+AV500-AV506</f>
        <v>4.5521892988085955E-2</v>
      </c>
    </row>
    <row r="507" spans="2:87" ht="15" thickBot="1" x14ac:dyDescent="0.35">
      <c r="B507" s="427"/>
      <c r="D507" s="235"/>
      <c r="AD507" s="1"/>
      <c r="AE507" s="507"/>
      <c r="AF507" s="546"/>
      <c r="AG507" s="1"/>
      <c r="AH507" s="1"/>
      <c r="AI507" s="485"/>
      <c r="AJ507" s="467"/>
      <c r="AK507" s="480"/>
      <c r="AL507" s="480"/>
      <c r="AM507" s="480"/>
      <c r="AN507" s="480"/>
      <c r="AO507" s="481"/>
      <c r="AP507" s="482"/>
      <c r="AQ507" s="481"/>
      <c r="AR507" s="482"/>
      <c r="AS507" s="481"/>
      <c r="AT507" s="481"/>
      <c r="AU507" s="481"/>
      <c r="AV507" s="483"/>
      <c r="AW507" s="468"/>
      <c r="AX507" s="500"/>
      <c r="BA507">
        <f>+BA506/AV500</f>
        <v>0.73488996751747038</v>
      </c>
    </row>
    <row r="508" spans="2:87" ht="15.6" x14ac:dyDescent="0.3">
      <c r="B508" s="427"/>
      <c r="D508" s="235"/>
      <c r="AD508" s="1"/>
      <c r="AE508" s="507"/>
      <c r="AF508" s="546"/>
      <c r="AG508" s="1"/>
      <c r="AH508" s="1"/>
      <c r="AI508" s="485"/>
      <c r="AJ508" s="467"/>
      <c r="AK508" s="586" t="s">
        <v>138</v>
      </c>
      <c r="AL508" s="586"/>
      <c r="AM508" s="586"/>
      <c r="AN508" s="586"/>
      <c r="AO508" s="64"/>
      <c r="AP508" s="469"/>
      <c r="AQ508" s="64"/>
      <c r="AR508" s="469">
        <f>+AR500</f>
        <v>55687</v>
      </c>
      <c r="AS508" s="64"/>
      <c r="AT508" s="64"/>
      <c r="AU508" s="64"/>
      <c r="AV508" s="144"/>
      <c r="AW508" s="468"/>
      <c r="AX508" s="500"/>
    </row>
    <row r="509" spans="2:87" ht="15.6" x14ac:dyDescent="0.3">
      <c r="B509" s="427"/>
      <c r="D509" s="235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10"/>
      <c r="AE509" s="507"/>
      <c r="AF509" s="546"/>
      <c r="AG509" s="33">
        <f>SUM(D113:D143)</f>
        <v>1970617</v>
      </c>
      <c r="AH509" s="1"/>
      <c r="AI509" s="485"/>
      <c r="AJ509" s="467"/>
      <c r="AK509" s="588" t="s">
        <v>153</v>
      </c>
      <c r="AL509" s="588"/>
      <c r="AM509" s="588"/>
      <c r="AN509" s="588"/>
      <c r="AO509" s="64"/>
      <c r="AP509" s="469"/>
      <c r="AQ509" s="64"/>
      <c r="AR509" s="469">
        <f>+AR506</f>
        <v>24156</v>
      </c>
      <c r="AS509" s="64"/>
      <c r="AT509" s="64"/>
      <c r="AU509" s="64"/>
      <c r="AV509" s="144"/>
      <c r="AW509" s="468"/>
      <c r="AX509" s="500"/>
    </row>
    <row r="510" spans="2:87" ht="15.6" x14ac:dyDescent="0.3">
      <c r="B510" s="427"/>
      <c r="D510" s="235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10"/>
      <c r="AE510" s="507"/>
      <c r="AF510" s="546"/>
      <c r="AG510" s="33">
        <f>SUM(W125:W138)</f>
        <v>12117</v>
      </c>
      <c r="AH510" s="1"/>
      <c r="AI510" s="485"/>
      <c r="AJ510" s="467"/>
      <c r="AK510" s="63"/>
      <c r="AL510" s="497" t="s">
        <v>3</v>
      </c>
      <c r="AM510" s="63"/>
      <c r="AN510" s="63"/>
      <c r="AO510" s="64"/>
      <c r="AP510" s="469"/>
      <c r="AQ510" s="64"/>
      <c r="AR510" s="469">
        <f>+AR508-AR509</f>
        <v>31531</v>
      </c>
      <c r="AS510" s="64"/>
      <c r="AT510" s="64"/>
      <c r="AU510" s="64"/>
      <c r="AV510" s="484">
        <f>+AR510/AR508</f>
        <v>0.5662183274372834</v>
      </c>
      <c r="AW510" s="468"/>
      <c r="AX510" s="500"/>
    </row>
    <row r="511" spans="2:87" ht="15" thickBot="1" x14ac:dyDescent="0.35">
      <c r="D511" s="427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10"/>
      <c r="AE511" s="507"/>
      <c r="AF511" s="548"/>
      <c r="AG511" s="33">
        <f>SUM(W113:W143)</f>
        <v>25901</v>
      </c>
      <c r="AH511" s="1"/>
      <c r="AI511" s="485"/>
      <c r="AJ511" s="470"/>
      <c r="AK511" s="471"/>
      <c r="AL511" s="471"/>
      <c r="AM511" s="471"/>
      <c r="AN511" s="471"/>
      <c r="AO511" s="471"/>
      <c r="AP511" s="471"/>
      <c r="AQ511" s="471"/>
      <c r="AR511" s="471"/>
      <c r="AS511" s="471"/>
      <c r="AT511" s="471"/>
      <c r="AU511" s="471"/>
      <c r="AV511" s="471"/>
      <c r="AW511" s="472"/>
      <c r="AX511" s="500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1"/>
      <c r="BT511" s="1"/>
      <c r="BU511" s="1"/>
      <c r="BV511" s="1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</row>
    <row r="512" spans="2:87" x14ac:dyDescent="0.3"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10"/>
      <c r="AE512" s="507"/>
      <c r="AF512" s="507"/>
      <c r="AG512" s="507"/>
      <c r="AH512" s="507"/>
      <c r="AI512" s="507"/>
      <c r="AJ512" s="500"/>
      <c r="AK512" s="500"/>
      <c r="AL512" s="500"/>
      <c r="AM512" s="500"/>
      <c r="AN512" s="500"/>
      <c r="AO512" s="500"/>
      <c r="AP512" s="500"/>
      <c r="AQ512" s="500"/>
      <c r="AR512" s="500"/>
      <c r="AS512" s="500"/>
      <c r="AT512" s="500"/>
      <c r="AU512" s="500"/>
      <c r="AV512" s="500"/>
      <c r="AW512" s="500"/>
      <c r="AX512" s="500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77"/>
      <c r="BX512" s="77"/>
      <c r="BY512" s="77"/>
      <c r="BZ512" s="77"/>
      <c r="CA512" s="109"/>
      <c r="CB512" s="1"/>
      <c r="CC512" s="1"/>
      <c r="CD512" s="1"/>
      <c r="CE512" s="1"/>
      <c r="CF512" s="1"/>
      <c r="CG512" s="1"/>
      <c r="CH512" s="1"/>
      <c r="CI512" s="1"/>
    </row>
    <row r="513" spans="4:87" x14ac:dyDescent="0.3">
      <c r="D513">
        <v>10</v>
      </c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10"/>
      <c r="AE513" s="10"/>
      <c r="AF513" s="10"/>
      <c r="AG513" s="10"/>
      <c r="AH513" s="10"/>
      <c r="AI513" s="10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77"/>
      <c r="BX513" s="77"/>
      <c r="BY513" s="77"/>
      <c r="BZ513" s="77"/>
      <c r="CA513" s="77"/>
      <c r="CB513" s="1"/>
      <c r="CC513" s="1"/>
      <c r="CD513" s="1"/>
      <c r="CE513" s="1"/>
      <c r="CF513" s="1"/>
      <c r="CG513" s="1"/>
      <c r="CH513" s="1"/>
      <c r="CI513" s="1"/>
    </row>
    <row r="514" spans="4:87" x14ac:dyDescent="0.3">
      <c r="D514" s="1">
        <v>77000000</v>
      </c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10"/>
      <c r="AE514" s="10"/>
      <c r="AF514" s="10"/>
      <c r="AG514" s="10"/>
      <c r="AH514" s="10"/>
      <c r="AI514" s="10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77"/>
      <c r="BX514" s="77"/>
      <c r="BY514" s="77"/>
      <c r="BZ514" s="77"/>
      <c r="CA514" s="77"/>
      <c r="CB514" s="1"/>
      <c r="CC514" s="1"/>
      <c r="CD514" s="1"/>
      <c r="CE514" s="1"/>
      <c r="CF514" s="1"/>
      <c r="CG514" s="1"/>
    </row>
    <row r="515" spans="4:87" x14ac:dyDescent="0.3">
      <c r="D515" s="57">
        <f>+D514/D517</f>
        <v>0.23262839879154079</v>
      </c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10"/>
      <c r="AE515" s="10"/>
      <c r="AF515" s="10"/>
      <c r="AG515" s="501"/>
      <c r="AH515" s="10"/>
      <c r="AI515" s="10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77"/>
      <c r="BX515" s="77"/>
      <c r="BY515" s="77"/>
      <c r="BZ515" s="77"/>
      <c r="CA515" s="77"/>
      <c r="CB515" s="1"/>
      <c r="CC515" s="1"/>
      <c r="CD515" s="1"/>
      <c r="CE515" s="1"/>
      <c r="CF515" s="1"/>
      <c r="CG515" s="1"/>
    </row>
    <row r="516" spans="4:87" x14ac:dyDescent="0.3"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10"/>
      <c r="AE516" s="10"/>
      <c r="AF516" s="507"/>
      <c r="AG516" s="526"/>
      <c r="AH516" s="507"/>
      <c r="AI516" s="507"/>
      <c r="AJ516" s="500"/>
      <c r="AK516" s="500"/>
      <c r="AL516" s="500"/>
      <c r="AM516" s="500"/>
      <c r="AN516" s="500"/>
      <c r="AO516" s="500"/>
      <c r="AP516" s="500"/>
      <c r="AQ516" s="500"/>
      <c r="AR516" s="500"/>
      <c r="AS516" s="500"/>
      <c r="AT516" s="500"/>
      <c r="AU516" s="500"/>
      <c r="AV516" s="500"/>
      <c r="AW516" s="500"/>
      <c r="AX516" s="500"/>
      <c r="AY516" s="500"/>
      <c r="AZ516" s="500"/>
      <c r="BA516" s="500"/>
      <c r="BB516" s="500"/>
      <c r="BC516" s="500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77"/>
      <c r="BX516" s="77"/>
      <c r="BY516" s="110"/>
      <c r="BZ516" s="77"/>
      <c r="CA516" s="77"/>
    </row>
    <row r="517" spans="4:87" x14ac:dyDescent="0.3">
      <c r="D517" s="1">
        <v>331000000</v>
      </c>
      <c r="H517">
        <v>0.13400000000000001</v>
      </c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10"/>
      <c r="AE517" s="10"/>
      <c r="AF517" s="507"/>
      <c r="AG517" s="527"/>
      <c r="AH517" s="507"/>
      <c r="AI517" s="507"/>
      <c r="AJ517" s="524"/>
      <c r="AK517" s="524"/>
      <c r="AL517" s="525"/>
      <c r="AM517" s="525"/>
      <c r="AN517" s="525"/>
      <c r="AO517" s="525"/>
      <c r="AP517" s="525"/>
      <c r="AQ517" s="525"/>
      <c r="AR517" s="525"/>
      <c r="AS517" s="525"/>
      <c r="AT517" s="525"/>
      <c r="AU517" s="525"/>
      <c r="AV517" s="525"/>
      <c r="AW517" s="525"/>
      <c r="AX517" s="525"/>
      <c r="AY517" s="525"/>
      <c r="AZ517" s="525"/>
      <c r="BA517" s="525"/>
      <c r="BB517" s="524"/>
      <c r="BC517" s="524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77"/>
      <c r="BX517" s="77"/>
      <c r="BY517" s="77"/>
      <c r="BZ517" s="77"/>
      <c r="CA517" s="77"/>
    </row>
    <row r="518" spans="4:87" x14ac:dyDescent="0.3">
      <c r="D518" s="1">
        <f>+D517*H517</f>
        <v>44354000</v>
      </c>
      <c r="H518" s="1">
        <f>+D518*0.001</f>
        <v>44354</v>
      </c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10"/>
      <c r="AE518" s="10"/>
      <c r="AF518" s="507"/>
      <c r="AG518" s="526"/>
      <c r="AH518" s="507"/>
      <c r="AI518" s="507"/>
      <c r="AJ518" s="524"/>
      <c r="AK518" s="524"/>
      <c r="AL518" s="138"/>
      <c r="AM518" s="138"/>
      <c r="AN518" s="138"/>
      <c r="AO518" s="138"/>
      <c r="AP518" s="138"/>
      <c r="AQ518" s="138"/>
      <c r="AR518" s="138"/>
      <c r="AS518" s="78"/>
      <c r="AT518" s="78"/>
      <c r="AU518" s="78"/>
      <c r="AV518" s="98"/>
      <c r="AW518" s="98"/>
      <c r="AX518" s="98"/>
      <c r="AY518" s="98"/>
      <c r="AZ518" s="524"/>
      <c r="BA518" s="524"/>
      <c r="BB518" s="530"/>
      <c r="BC518" s="524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77"/>
      <c r="BX518" s="77"/>
      <c r="BY518" s="77"/>
      <c r="BZ518" s="77"/>
      <c r="CA518" s="77"/>
    </row>
    <row r="519" spans="4:87" x14ac:dyDescent="0.3">
      <c r="D519" s="425">
        <v>7.1999999999999995E-2</v>
      </c>
      <c r="H519" s="1">
        <f>+AA204*H517</f>
        <v>28746.886000000002</v>
      </c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10"/>
      <c r="AE519" s="10"/>
      <c r="AF519" s="507"/>
      <c r="AG519" s="526">
        <v>44031</v>
      </c>
      <c r="AH519" s="507"/>
      <c r="AI519" s="507"/>
      <c r="AJ519" s="524"/>
      <c r="AK519" s="524"/>
      <c r="AL519" s="138"/>
      <c r="AM519" s="138"/>
      <c r="AN519" s="138"/>
      <c r="AO519" s="138"/>
      <c r="AP519" s="138"/>
      <c r="AQ519" s="138"/>
      <c r="AR519" s="138"/>
      <c r="AS519" s="138"/>
      <c r="AT519" s="98"/>
      <c r="AU519" s="78"/>
      <c r="AV519" s="98"/>
      <c r="AW519" s="98"/>
      <c r="AX519" s="98"/>
      <c r="AY519" s="98"/>
      <c r="AZ519" s="524"/>
      <c r="BA519" s="524"/>
      <c r="BB519" s="530"/>
      <c r="BC519" s="524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77"/>
      <c r="BX519" s="77"/>
      <c r="BY519" s="77"/>
      <c r="BZ519" s="77"/>
      <c r="CA519" s="77"/>
    </row>
    <row r="520" spans="4:87" x14ac:dyDescent="0.3"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10"/>
      <c r="AE520" s="10"/>
      <c r="AF520" s="507"/>
      <c r="AG520" s="526">
        <v>44038</v>
      </c>
      <c r="AH520" s="507"/>
      <c r="AI520" s="507"/>
      <c r="AJ520" s="524"/>
      <c r="AK520" s="524"/>
      <c r="AL520" s="78"/>
      <c r="AM520" s="78"/>
      <c r="AN520" s="139"/>
      <c r="AO520" s="139"/>
      <c r="AP520" s="139"/>
      <c r="AQ520" s="139"/>
      <c r="AR520" s="139"/>
      <c r="AS520" s="78"/>
      <c r="AT520" s="78"/>
      <c r="AU520" s="78"/>
      <c r="AV520" s="98"/>
      <c r="AW520" s="98"/>
      <c r="AX520" s="98"/>
      <c r="AY520" s="98"/>
      <c r="AZ520" s="524"/>
      <c r="BA520" s="524"/>
      <c r="BB520" s="530"/>
      <c r="BC520" s="524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77"/>
      <c r="BX520" s="77"/>
      <c r="BY520" s="77"/>
      <c r="BZ520" s="77"/>
      <c r="CA520" s="77"/>
    </row>
    <row r="521" spans="4:87" x14ac:dyDescent="0.3">
      <c r="D521" s="235">
        <v>4.2000000000000003E-2</v>
      </c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10"/>
      <c r="AE521" s="10"/>
      <c r="AF521" s="507"/>
      <c r="AG521" s="526">
        <v>44045</v>
      </c>
      <c r="AH521" s="507"/>
      <c r="AI521" s="507"/>
      <c r="AJ521" s="524"/>
      <c r="AK521" s="524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98"/>
      <c r="AW521" s="98"/>
      <c r="AX521" s="98"/>
      <c r="AY521" s="98"/>
      <c r="AZ521" s="524"/>
      <c r="BA521" s="524"/>
      <c r="BB521" s="530"/>
      <c r="BC521" s="524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4:87" x14ac:dyDescent="0.3">
      <c r="D522" s="531">
        <f>+D517*D519*D521</f>
        <v>1000944.0000000001</v>
      </c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10"/>
      <c r="AE522" s="10"/>
      <c r="AF522" s="507"/>
      <c r="AG522" s="526">
        <v>44052</v>
      </c>
      <c r="AH522" s="507"/>
      <c r="AI522" s="507"/>
      <c r="AJ522" s="524"/>
      <c r="AK522" s="524"/>
      <c r="AL522" s="78"/>
      <c r="AM522" s="78"/>
      <c r="AN522" s="139"/>
      <c r="AO522" s="139"/>
      <c r="AP522" s="139"/>
      <c r="AQ522" s="139"/>
      <c r="AR522" s="139"/>
      <c r="AS522" s="139"/>
      <c r="AT522" s="139"/>
      <c r="AU522" s="78"/>
      <c r="AV522" s="98"/>
      <c r="AW522" s="98"/>
      <c r="AX522" s="98"/>
      <c r="AY522" s="98"/>
      <c r="AZ522" s="524"/>
      <c r="BA522" s="524"/>
      <c r="BB522" s="530"/>
      <c r="BC522" s="524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4:87" x14ac:dyDescent="0.3"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10"/>
      <c r="AE523" s="10"/>
      <c r="AF523" s="507"/>
      <c r="AG523" s="526"/>
      <c r="AH523" s="507"/>
      <c r="AI523" s="507"/>
      <c r="AJ523" s="524"/>
      <c r="AK523" s="524"/>
      <c r="AL523" s="78"/>
      <c r="AM523" s="78"/>
      <c r="AN523" s="139"/>
      <c r="AO523" s="139"/>
      <c r="AP523" s="139"/>
      <c r="AQ523" s="139"/>
      <c r="AR523" s="139"/>
      <c r="AS523" s="139"/>
      <c r="AT523" s="139"/>
      <c r="AU523" s="78"/>
      <c r="AV523" s="98"/>
      <c r="AW523" s="98"/>
      <c r="AX523" s="98"/>
      <c r="AY523" s="98"/>
      <c r="AZ523" s="524"/>
      <c r="BA523" s="524"/>
      <c r="BB523" s="530"/>
      <c r="BC523" s="524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4:87" x14ac:dyDescent="0.3"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10"/>
      <c r="AE524" s="10"/>
      <c r="AF524" s="507"/>
      <c r="AG524" s="526"/>
      <c r="AH524" s="507"/>
      <c r="AI524" s="507"/>
      <c r="AJ524" s="524"/>
      <c r="AK524" s="524"/>
      <c r="AL524" s="78"/>
      <c r="AM524" s="78"/>
      <c r="AN524" s="139"/>
      <c r="AO524" s="139"/>
      <c r="AP524" s="139"/>
      <c r="AQ524" s="139"/>
      <c r="AR524" s="139"/>
      <c r="AS524" s="139"/>
      <c r="AT524" s="139"/>
      <c r="AU524" s="78"/>
      <c r="AV524" s="98"/>
      <c r="AW524" s="98"/>
      <c r="AX524" s="98"/>
      <c r="AY524" s="98"/>
      <c r="AZ524" s="524"/>
      <c r="BA524" s="524"/>
      <c r="BB524" s="530"/>
      <c r="BC524" s="524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4:87" x14ac:dyDescent="0.3"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10"/>
      <c r="AE525" s="10"/>
      <c r="AF525" s="507"/>
      <c r="AG525" s="528"/>
      <c r="AH525" s="507"/>
      <c r="AI525" s="507"/>
      <c r="AJ525" s="524"/>
      <c r="AK525" s="524"/>
      <c r="AL525" s="78"/>
      <c r="AM525" s="78"/>
      <c r="AN525" s="139"/>
      <c r="AO525" s="139"/>
      <c r="AP525" s="139"/>
      <c r="AQ525" s="139"/>
      <c r="AR525" s="139"/>
      <c r="AS525" s="139"/>
      <c r="AT525" s="139"/>
      <c r="AU525" s="78"/>
      <c r="AV525" s="98"/>
      <c r="AW525" s="98"/>
      <c r="AX525" s="98"/>
      <c r="AY525" s="98"/>
      <c r="AZ525" s="524"/>
      <c r="BA525" s="524"/>
      <c r="BB525" s="530"/>
      <c r="BC525" s="524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4:87" x14ac:dyDescent="0.3"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10"/>
      <c r="AE526" s="10"/>
      <c r="AF526" s="507"/>
      <c r="AG526" s="507"/>
      <c r="AH526" s="507"/>
      <c r="AI526" s="507"/>
      <c r="AJ526" s="524"/>
      <c r="AK526" s="524"/>
      <c r="AL526" s="78"/>
      <c r="AM526" s="78"/>
      <c r="AN526" s="139"/>
      <c r="AO526" s="139"/>
      <c r="AP526" s="139"/>
      <c r="AQ526" s="139"/>
      <c r="AR526" s="139"/>
      <c r="AS526" s="139"/>
      <c r="AT526" s="139"/>
      <c r="AU526" s="78"/>
      <c r="AV526" s="98"/>
      <c r="AW526" s="98"/>
      <c r="AX526" s="98"/>
      <c r="AY526" s="98"/>
      <c r="AZ526" s="524"/>
      <c r="BA526" s="524"/>
      <c r="BB526" s="530"/>
      <c r="BC526" s="524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4:87" x14ac:dyDescent="0.3"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10"/>
      <c r="AE527" s="10"/>
      <c r="AF527" s="507"/>
      <c r="AG527" s="507"/>
      <c r="AH527" s="507"/>
      <c r="AI527" s="507"/>
      <c r="AJ527" s="524"/>
      <c r="AK527" s="524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78"/>
      <c r="AW527" s="78"/>
      <c r="AX527" s="78"/>
      <c r="AY527" s="78"/>
      <c r="AZ527" s="524"/>
      <c r="BA527" s="530"/>
      <c r="BB527" s="530"/>
      <c r="BC527" s="524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4:87" x14ac:dyDescent="0.3">
      <c r="AD528" s="10"/>
      <c r="AE528" s="10"/>
      <c r="AF528" s="507"/>
      <c r="AG528" s="507"/>
      <c r="AH528" s="507"/>
      <c r="AI528" s="507"/>
      <c r="AJ528" s="524"/>
      <c r="AK528" s="524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78"/>
      <c r="AW528" s="78"/>
      <c r="AX528" s="78"/>
      <c r="AY528" s="78"/>
      <c r="AZ528" s="524"/>
      <c r="BA528" s="530"/>
      <c r="BB528" s="530"/>
      <c r="BC528" s="5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2:79" ht="15" thickBot="1" x14ac:dyDescent="0.35">
      <c r="B529" s="500"/>
      <c r="C529" s="500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AD529" s="10"/>
      <c r="AE529" s="10"/>
      <c r="AF529" s="507"/>
      <c r="AG529" s="507"/>
      <c r="AH529" s="507"/>
      <c r="AI529" s="507"/>
      <c r="AJ529" s="524"/>
      <c r="AK529" s="524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78"/>
      <c r="AW529" s="78"/>
      <c r="AX529" s="78"/>
      <c r="AY529" s="78"/>
      <c r="AZ529" s="524"/>
      <c r="BA529" s="530"/>
      <c r="BB529" s="530"/>
      <c r="BC529" s="524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2:79" x14ac:dyDescent="0.3">
      <c r="B530" s="500"/>
      <c r="C530" s="510"/>
      <c r="D530" s="357"/>
      <c r="E530" s="357"/>
      <c r="F530" s="357"/>
      <c r="G530" s="357"/>
      <c r="H530" s="357"/>
      <c r="I530" s="357"/>
      <c r="J530" s="357"/>
      <c r="K530" s="357"/>
      <c r="L530" s="357"/>
      <c r="M530" s="357"/>
      <c r="N530" s="357"/>
      <c r="O530" s="357"/>
      <c r="P530" s="511"/>
      <c r="V530" s="500"/>
      <c r="AD530" s="10"/>
      <c r="AE530" s="10"/>
      <c r="AF530" s="507"/>
      <c r="AG530" s="507"/>
      <c r="AH530" s="507"/>
      <c r="AI530" s="507"/>
      <c r="AJ530" s="524"/>
      <c r="AK530" s="524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78"/>
      <c r="AW530" s="78"/>
      <c r="AX530" s="78"/>
      <c r="AY530" s="78"/>
      <c r="AZ530" s="524"/>
      <c r="BA530" s="530"/>
      <c r="BB530" s="530"/>
      <c r="BC530" s="524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2:79" x14ac:dyDescent="0.3">
      <c r="B531" s="500"/>
      <c r="C531" s="512"/>
      <c r="D531" s="502" t="s">
        <v>149</v>
      </c>
      <c r="E531" s="387"/>
      <c r="F531" s="387"/>
      <c r="G531" s="387"/>
      <c r="H531" s="585" t="s">
        <v>20</v>
      </c>
      <c r="I531" s="585"/>
      <c r="J531" s="585"/>
      <c r="K531" s="387"/>
      <c r="L531" s="387"/>
      <c r="M531" s="387"/>
      <c r="N531" s="387"/>
      <c r="O531" s="387"/>
      <c r="P531" s="513"/>
      <c r="V531" s="500"/>
      <c r="AD531" s="10"/>
      <c r="AE531" s="10"/>
      <c r="AF531" s="507"/>
      <c r="AG531" s="507"/>
      <c r="AH531" s="507"/>
      <c r="AI531" s="507"/>
      <c r="AJ531" s="524"/>
      <c r="AK531" s="524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78"/>
      <c r="AW531" s="78"/>
      <c r="AX531" s="78"/>
      <c r="AY531" s="78"/>
      <c r="AZ531" s="524"/>
      <c r="BA531" s="530"/>
      <c r="BB531" s="530"/>
      <c r="BC531" s="524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2:79" x14ac:dyDescent="0.3">
      <c r="B532" s="500"/>
      <c r="C532" s="512"/>
      <c r="D532" s="514" t="s">
        <v>150</v>
      </c>
      <c r="E532" s="387"/>
      <c r="F532" s="387"/>
      <c r="G532" s="387"/>
      <c r="H532" s="515" t="s">
        <v>147</v>
      </c>
      <c r="I532" s="502"/>
      <c r="J532" s="516" t="s">
        <v>148</v>
      </c>
      <c r="K532" s="502"/>
      <c r="L532" s="502"/>
      <c r="M532" s="502"/>
      <c r="N532" s="502"/>
      <c r="O532" s="517" t="s">
        <v>3</v>
      </c>
      <c r="P532" s="513"/>
      <c r="V532" s="500"/>
      <c r="AD532" s="10"/>
      <c r="AE532" s="10"/>
      <c r="AF532" s="507"/>
      <c r="AG532" s="507"/>
      <c r="AH532" s="507"/>
      <c r="AI532" s="507"/>
      <c r="AJ532" s="524"/>
      <c r="AK532" s="524"/>
      <c r="AL532" s="529"/>
      <c r="AM532" s="529"/>
      <c r="AN532" s="529"/>
      <c r="AO532" s="529"/>
      <c r="AP532" s="529"/>
      <c r="AQ532" s="529"/>
      <c r="AR532" s="529"/>
      <c r="AS532" s="529"/>
      <c r="AT532" s="529"/>
      <c r="AU532" s="529"/>
      <c r="AV532" s="524"/>
      <c r="AW532" s="524"/>
      <c r="AX532" s="524"/>
      <c r="AY532" s="524"/>
      <c r="AZ532" s="524"/>
      <c r="BA532" s="530"/>
      <c r="BB532" s="530"/>
      <c r="BC532" s="524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2:79" x14ac:dyDescent="0.3">
      <c r="B533" s="500"/>
      <c r="C533" s="512"/>
      <c r="D533" s="503" t="s">
        <v>146</v>
      </c>
      <c r="E533" s="15"/>
      <c r="F533" s="15"/>
      <c r="G533" s="15"/>
      <c r="H533" s="518">
        <f>SUM(D133:D139)</f>
        <v>471981</v>
      </c>
      <c r="I533" s="15"/>
      <c r="J533" s="16">
        <f>+H533/7</f>
        <v>67425.857142857145</v>
      </c>
      <c r="K533" s="15"/>
      <c r="L533" s="15"/>
      <c r="M533" s="15"/>
      <c r="N533" s="15"/>
      <c r="O533" s="15"/>
      <c r="P533" s="513"/>
      <c r="V533" s="500"/>
      <c r="AD533" s="10"/>
      <c r="AE533" s="10"/>
      <c r="AF533" s="507"/>
      <c r="AG533" s="507"/>
      <c r="AH533" s="507"/>
      <c r="AI533" s="507"/>
      <c r="AJ533" s="524"/>
      <c r="AK533" s="524"/>
      <c r="AL533" s="529"/>
      <c r="AM533" s="529"/>
      <c r="AN533" s="529"/>
      <c r="AO533" s="529"/>
      <c r="AP533" s="529"/>
      <c r="AQ533" s="529"/>
      <c r="AR533" s="529"/>
      <c r="AS533" s="529"/>
      <c r="AT533" s="529"/>
      <c r="AU533" s="529"/>
      <c r="AV533" s="529"/>
      <c r="AW533" s="529"/>
      <c r="AX533" s="529"/>
      <c r="AY533" s="529"/>
      <c r="AZ533" s="524"/>
      <c r="BA533" s="524"/>
      <c r="BB533" s="530"/>
      <c r="BC533" s="524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2:79" x14ac:dyDescent="0.3">
      <c r="B534" s="500"/>
      <c r="C534" s="512"/>
      <c r="D534" s="503" t="s">
        <v>145</v>
      </c>
      <c r="E534" s="15"/>
      <c r="F534" s="15"/>
      <c r="G534" s="15"/>
      <c r="H534" s="16">
        <f>SUM(D140:D146)</f>
        <v>427527</v>
      </c>
      <c r="I534" s="15"/>
      <c r="J534" s="16">
        <f>+H534/7</f>
        <v>61075.285714285717</v>
      </c>
      <c r="K534" s="15"/>
      <c r="L534" s="15"/>
      <c r="M534" s="15"/>
      <c r="N534" s="15"/>
      <c r="O534" s="15"/>
      <c r="P534" s="513"/>
      <c r="V534" s="500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78"/>
      <c r="AU534" s="98"/>
      <c r="AV534" s="140"/>
      <c r="AW534" s="140"/>
      <c r="AX534" s="140"/>
      <c r="AY534" s="140"/>
      <c r="AZ534" s="98"/>
      <c r="BA534" s="98"/>
      <c r="BB534" s="98"/>
      <c r="BC534" s="98"/>
    </row>
    <row r="535" spans="2:79" x14ac:dyDescent="0.3">
      <c r="B535" s="506"/>
      <c r="C535" s="512"/>
      <c r="D535" s="503" t="s">
        <v>144</v>
      </c>
      <c r="E535" s="15"/>
      <c r="F535" s="15"/>
      <c r="G535" s="15"/>
      <c r="H535" s="16">
        <f>SUM(D147:D153)</f>
        <v>383516</v>
      </c>
      <c r="I535" s="15"/>
      <c r="J535" s="16">
        <f>+H535/7</f>
        <v>54788</v>
      </c>
      <c r="K535" s="15"/>
      <c r="L535" s="15"/>
      <c r="M535" s="15"/>
      <c r="N535" s="15"/>
      <c r="O535" s="518">
        <f>+H533-H535</f>
        <v>88465</v>
      </c>
      <c r="P535" s="513"/>
      <c r="V535" s="500"/>
      <c r="AA535">
        <f>+O535/7</f>
        <v>12637.857142857143</v>
      </c>
      <c r="AJ535" s="98"/>
      <c r="AK535" s="98"/>
      <c r="AL535" s="98"/>
      <c r="AM535" s="98"/>
      <c r="AN535" s="98"/>
      <c r="AO535" s="98"/>
      <c r="AP535" s="98"/>
      <c r="AQ535" s="98"/>
      <c r="AR535" s="98"/>
      <c r="AS535" s="98"/>
      <c r="AT535" s="98"/>
      <c r="AU535" s="98"/>
      <c r="AV535" s="78"/>
      <c r="AW535" s="78"/>
      <c r="AX535" s="78"/>
      <c r="AY535" s="78"/>
      <c r="AZ535" s="98"/>
      <c r="BA535" s="141"/>
      <c r="BB535" s="98"/>
      <c r="BC535" s="98"/>
    </row>
    <row r="536" spans="2:79" x14ac:dyDescent="0.3">
      <c r="B536" s="507"/>
      <c r="C536" s="512"/>
      <c r="D536" s="5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60">
        <f>+O535/H533</f>
        <v>0.18743339244588236</v>
      </c>
      <c r="P536" s="513"/>
      <c r="V536" s="500"/>
      <c r="X536" s="61"/>
      <c r="Y536" s="61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78">
        <v>480454</v>
      </c>
      <c r="AQ536" s="98"/>
      <c r="AR536" s="98"/>
      <c r="AS536" s="98"/>
      <c r="AT536" s="98"/>
      <c r="AU536" s="98"/>
      <c r="AV536" s="98"/>
      <c r="AW536" s="98"/>
      <c r="AX536" s="98"/>
      <c r="AY536" s="98"/>
      <c r="AZ536" s="98"/>
      <c r="BA536" s="98"/>
      <c r="BB536" s="98"/>
      <c r="BC536" s="98"/>
    </row>
    <row r="537" spans="2:79" ht="15" thickBot="1" x14ac:dyDescent="0.35">
      <c r="B537" s="507"/>
      <c r="C537" s="520"/>
      <c r="D537" s="521"/>
      <c r="E537" s="521"/>
      <c r="F537" s="521"/>
      <c r="G537" s="521"/>
      <c r="H537" s="521"/>
      <c r="I537" s="521"/>
      <c r="J537" s="522"/>
      <c r="K537" s="521"/>
      <c r="L537" s="521"/>
      <c r="M537" s="521"/>
      <c r="N537" s="521"/>
      <c r="O537" s="521"/>
      <c r="P537" s="523"/>
      <c r="V537" s="500"/>
      <c r="X537" s="61"/>
      <c r="Y537" s="61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140">
        <f>+N201</f>
        <v>290088</v>
      </c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</row>
    <row r="538" spans="2:79" x14ac:dyDescent="0.3">
      <c r="B538" s="507"/>
      <c r="C538" s="500"/>
      <c r="D538" s="508"/>
      <c r="E538" s="500"/>
      <c r="F538" s="500"/>
      <c r="G538" s="500"/>
      <c r="H538" s="509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X538" s="61"/>
      <c r="Y538" s="61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140">
        <f>+AP536-AP537</f>
        <v>190366</v>
      </c>
      <c r="AQ538" s="98"/>
      <c r="AR538" s="98"/>
    </row>
    <row r="539" spans="2:79" x14ac:dyDescent="0.3">
      <c r="B539" s="1"/>
      <c r="D539" s="55"/>
      <c r="X539" s="61"/>
      <c r="Y539" s="61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84">
        <f>+AP538/AP536</f>
        <v>0.3962210742339537</v>
      </c>
      <c r="AQ539" s="98"/>
      <c r="AR539" s="98"/>
    </row>
    <row r="540" spans="2:79" x14ac:dyDescent="0.3">
      <c r="B540" s="55"/>
      <c r="D540" s="55"/>
      <c r="J540" s="56">
        <f>+J533-J535</f>
        <v>12637.857142857145</v>
      </c>
      <c r="X540" s="61"/>
      <c r="Y540" s="61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</row>
    <row r="541" spans="2:79" x14ac:dyDescent="0.3">
      <c r="B541" s="57"/>
      <c r="D541" s="55"/>
      <c r="X541" s="61"/>
      <c r="Y541" s="61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</row>
    <row r="542" spans="2:79" x14ac:dyDescent="0.3">
      <c r="B542" s="1"/>
      <c r="D542" s="55"/>
      <c r="X542" s="61"/>
      <c r="Y542" s="61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</row>
    <row r="543" spans="2:79" x14ac:dyDescent="0.3">
      <c r="B543" s="1"/>
      <c r="D543" s="55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</row>
    <row r="544" spans="2:79" x14ac:dyDescent="0.3">
      <c r="B544" s="1"/>
      <c r="D544" s="55"/>
      <c r="AT544" s="500"/>
      <c r="AU544" s="500"/>
      <c r="AV544" s="500"/>
      <c r="AW544" s="500"/>
      <c r="AX544" s="500"/>
      <c r="AY544" s="500"/>
      <c r="AZ544" s="500"/>
      <c r="BA544" s="500"/>
      <c r="BB544" s="500"/>
      <c r="BC544" s="500"/>
      <c r="BD544" s="500"/>
      <c r="BE544" s="500"/>
      <c r="BF544" s="500"/>
      <c r="BG544" s="500"/>
      <c r="BH544" s="500"/>
      <c r="BI544" s="500"/>
    </row>
    <row r="545" spans="2:61" ht="15.6" x14ac:dyDescent="0.3">
      <c r="B545" s="1"/>
      <c r="D545" s="55"/>
      <c r="AT545" s="500"/>
      <c r="AU545" s="533"/>
      <c r="AV545" s="534"/>
      <c r="AW545" s="534"/>
      <c r="AX545" s="534"/>
      <c r="AY545" s="534"/>
      <c r="AZ545" s="534"/>
      <c r="BA545" s="534"/>
      <c r="BB545" s="534"/>
      <c r="BC545" s="534"/>
      <c r="BD545" s="534"/>
      <c r="BE545" s="534" t="s">
        <v>156</v>
      </c>
      <c r="BF545" s="534"/>
      <c r="BG545" s="534" t="s">
        <v>2</v>
      </c>
      <c r="BH545" s="533"/>
      <c r="BI545" s="500"/>
    </row>
    <row r="546" spans="2:61" ht="16.2" thickBot="1" x14ac:dyDescent="0.35">
      <c r="B546" s="57" t="e">
        <f>+B545/B544</f>
        <v>#DIV/0!</v>
      </c>
      <c r="D546" s="55"/>
      <c r="AT546" s="500"/>
      <c r="AU546" s="533"/>
      <c r="AV546" s="581" t="s">
        <v>155</v>
      </c>
      <c r="AW546" s="581"/>
      <c r="AX546" s="581"/>
      <c r="AY546" s="534"/>
      <c r="AZ546" s="534"/>
      <c r="BA546" s="535" t="s">
        <v>20</v>
      </c>
      <c r="BB546" s="534"/>
      <c r="BC546" s="535" t="s">
        <v>3</v>
      </c>
      <c r="BD546" s="534"/>
      <c r="BE546" s="535" t="s">
        <v>65</v>
      </c>
      <c r="BF546" s="534"/>
      <c r="BG546" s="535" t="s">
        <v>65</v>
      </c>
      <c r="BH546" s="533"/>
      <c r="BI546" s="500"/>
    </row>
    <row r="547" spans="2:61" ht="21" x14ac:dyDescent="0.4">
      <c r="B547" s="1"/>
      <c r="D547" s="55"/>
      <c r="AT547" s="500"/>
      <c r="AU547" s="533"/>
      <c r="AV547" s="536" t="s">
        <v>143</v>
      </c>
      <c r="AW547" s="533"/>
      <c r="AX547" s="537"/>
      <c r="AY547" s="533"/>
      <c r="AZ547" s="533"/>
      <c r="BA547" s="538">
        <f>+N143</f>
        <v>1970617</v>
      </c>
      <c r="BB547" s="537"/>
      <c r="BC547" s="537"/>
      <c r="BD547" s="537"/>
      <c r="BE547" s="537"/>
      <c r="BF547" s="537"/>
      <c r="BG547" s="537"/>
      <c r="BH547" s="533"/>
      <c r="BI547" s="500"/>
    </row>
    <row r="548" spans="2:61" ht="21" x14ac:dyDescent="0.4">
      <c r="B548" s="1"/>
      <c r="D548" s="55"/>
      <c r="AT548" s="500"/>
      <c r="AU548" s="533"/>
      <c r="AV548" s="536" t="s">
        <v>151</v>
      </c>
      <c r="AW548" s="533"/>
      <c r="AX548" s="537"/>
      <c r="AY548" s="533"/>
      <c r="AZ548" s="533"/>
      <c r="BA548" s="538">
        <f>+N174</f>
        <v>1493931</v>
      </c>
      <c r="BB548" s="537"/>
      <c r="BC548" s="538">
        <f>+BA548-BA547</f>
        <v>-476686</v>
      </c>
      <c r="BD548" s="537"/>
      <c r="BE548" s="539">
        <f>+BC548/BA547</f>
        <v>-0.24189682723735764</v>
      </c>
      <c r="BF548" s="537"/>
      <c r="BG548" s="537"/>
      <c r="BH548" s="533"/>
      <c r="BI548" s="500"/>
    </row>
    <row r="549" spans="2:61" ht="21" x14ac:dyDescent="0.4">
      <c r="B549" s="1">
        <f>+B545*50</f>
        <v>0</v>
      </c>
      <c r="D549" s="55"/>
      <c r="AT549" s="500"/>
      <c r="AU549" s="533"/>
      <c r="AV549" s="536" t="s">
        <v>152</v>
      </c>
      <c r="AW549" s="533"/>
      <c r="AX549" s="537"/>
      <c r="AY549" s="533"/>
      <c r="AZ549" s="533"/>
      <c r="BA549" s="538">
        <f>+N204</f>
        <v>1202331</v>
      </c>
      <c r="BB549" s="537"/>
      <c r="BC549" s="538">
        <f>+BA549-BA548</f>
        <v>-291600</v>
      </c>
      <c r="BD549" s="537"/>
      <c r="BE549" s="539">
        <f>+BC549/BA548</f>
        <v>-0.19518973767864781</v>
      </c>
      <c r="BF549" s="537"/>
      <c r="BG549" s="537"/>
      <c r="BH549" s="533"/>
      <c r="BI549" s="500"/>
    </row>
    <row r="550" spans="2:61" ht="21" x14ac:dyDescent="0.4">
      <c r="B550" s="1"/>
      <c r="D550" s="55"/>
      <c r="AT550" s="500"/>
      <c r="AU550" s="533"/>
      <c r="AV550" s="536" t="s">
        <v>153</v>
      </c>
      <c r="AW550" s="533"/>
      <c r="AX550" s="537"/>
      <c r="AY550" s="533"/>
      <c r="AZ550" s="540" t="s">
        <v>26</v>
      </c>
      <c r="BA550" s="538">
        <f>+N218</f>
        <v>371489</v>
      </c>
      <c r="BB550" s="537"/>
      <c r="BC550" s="538">
        <f>+BA550-BA549</f>
        <v>-830842</v>
      </c>
      <c r="BD550" s="537"/>
      <c r="BE550" s="539">
        <f>+BC550/BA549</f>
        <v>-0.69102601529861574</v>
      </c>
      <c r="BF550" s="537"/>
      <c r="BG550" s="539">
        <f>+(BA550-BA547)/BA547</f>
        <v>-0.81148594577231392</v>
      </c>
      <c r="BH550" s="533"/>
      <c r="BI550" s="500"/>
    </row>
    <row r="551" spans="2:61" x14ac:dyDescent="0.3">
      <c r="B551" s="1"/>
      <c r="D551" s="55"/>
      <c r="AT551" s="500"/>
      <c r="AU551" s="533"/>
      <c r="AV551" s="533"/>
      <c r="AW551" s="533"/>
      <c r="AX551" s="533"/>
      <c r="AY551" s="533"/>
      <c r="AZ551" s="533"/>
      <c r="BA551" s="533"/>
      <c r="BB551" s="533"/>
      <c r="BC551" s="533"/>
      <c r="BD551" s="533"/>
      <c r="BE551" s="533"/>
      <c r="BF551" s="533"/>
      <c r="BG551" s="533"/>
      <c r="BH551" s="533"/>
      <c r="BI551" s="500"/>
    </row>
    <row r="552" spans="2:61" ht="16.2" x14ac:dyDescent="0.3">
      <c r="B552" s="1"/>
      <c r="D552" s="55"/>
      <c r="AT552" s="500"/>
      <c r="AU552" s="533"/>
      <c r="AV552" s="533"/>
      <c r="AW552" s="533"/>
      <c r="AX552" s="541" t="s">
        <v>26</v>
      </c>
      <c r="AY552" s="533"/>
      <c r="AZ552" s="542" t="s">
        <v>154</v>
      </c>
      <c r="BA552" s="533"/>
      <c r="BB552" s="533"/>
      <c r="BC552" s="533"/>
      <c r="BD552" s="533"/>
      <c r="BE552" s="533"/>
      <c r="BF552" s="533"/>
      <c r="BG552" s="533"/>
      <c r="BH552" s="533"/>
      <c r="BI552" s="500"/>
    </row>
    <row r="553" spans="2:61" x14ac:dyDescent="0.3">
      <c r="B553" s="1"/>
      <c r="D553" s="55"/>
      <c r="AT553" s="500"/>
      <c r="AU553" s="533"/>
      <c r="AV553" s="533"/>
      <c r="AW553" s="533"/>
      <c r="AX553" s="533"/>
      <c r="AY553" s="533"/>
      <c r="AZ553" s="533"/>
      <c r="BA553" s="533"/>
      <c r="BB553" s="533"/>
      <c r="BC553" s="533"/>
      <c r="BD553" s="533"/>
      <c r="BE553" s="533"/>
      <c r="BF553" s="533"/>
      <c r="BG553" s="533"/>
      <c r="BH553" s="533"/>
      <c r="BI553" s="500"/>
    </row>
    <row r="554" spans="2:61" x14ac:dyDescent="0.3">
      <c r="B554" s="1"/>
      <c r="D554" s="55"/>
      <c r="AT554" s="532"/>
      <c r="AU554" s="532"/>
      <c r="AV554" s="532"/>
      <c r="AW554" s="532"/>
      <c r="AX554" s="532"/>
      <c r="AY554" s="532"/>
      <c r="AZ554" s="532"/>
      <c r="BA554" s="532"/>
      <c r="BB554" s="532"/>
      <c r="BC554" s="532"/>
      <c r="BD554" s="532"/>
      <c r="BE554" s="532"/>
      <c r="BF554" s="532"/>
      <c r="BG554" s="532"/>
      <c r="BH554" s="532"/>
      <c r="BI554" s="532"/>
    </row>
    <row r="555" spans="2:61" x14ac:dyDescent="0.3">
      <c r="B555" s="1"/>
      <c r="D555" s="55"/>
    </row>
    <row r="556" spans="2:61" x14ac:dyDescent="0.3">
      <c r="B556" s="1"/>
      <c r="D556" s="55"/>
      <c r="AS556" s="61"/>
      <c r="AT556" s="500"/>
      <c r="AU556" s="500"/>
      <c r="AV556" s="500"/>
      <c r="AW556" s="500"/>
      <c r="AX556" s="500"/>
      <c r="AY556" s="500"/>
      <c r="AZ556" s="500"/>
      <c r="BA556" s="500"/>
      <c r="BB556" s="500"/>
      <c r="BC556" s="500"/>
      <c r="BD556" s="500"/>
      <c r="BE556" s="500"/>
      <c r="BF556" s="500"/>
      <c r="BG556" s="500"/>
      <c r="BH556" s="500"/>
      <c r="BI556" s="500"/>
    </row>
    <row r="557" spans="2:61" x14ac:dyDescent="0.3">
      <c r="B557" s="1"/>
      <c r="D557" s="55"/>
      <c r="AT557" s="500"/>
      <c r="AU557" s="550"/>
      <c r="AV557" s="550"/>
      <c r="AW557" s="550"/>
      <c r="AX557" s="550"/>
      <c r="AY557" s="550"/>
      <c r="AZ557" s="550"/>
      <c r="BA557" s="550"/>
      <c r="BB557" s="550"/>
      <c r="BC557" s="550"/>
      <c r="BD557" s="550"/>
      <c r="BE557" s="550"/>
      <c r="BF557" s="550"/>
      <c r="BG557" s="550"/>
      <c r="BH557" s="550"/>
      <c r="BI557" s="500"/>
    </row>
    <row r="558" spans="2:61" ht="15" thickBot="1" x14ac:dyDescent="0.35">
      <c r="B558" s="1"/>
      <c r="D558" s="55"/>
      <c r="AT558" s="500"/>
      <c r="AU558" s="550"/>
      <c r="AV558" s="589" t="s">
        <v>160</v>
      </c>
      <c r="AW558" s="589"/>
      <c r="AX558" s="589"/>
      <c r="AY558" s="551"/>
      <c r="AZ558" s="551"/>
      <c r="BA558" s="552" t="s">
        <v>23</v>
      </c>
      <c r="BB558" s="553"/>
      <c r="BC558" s="552" t="s">
        <v>3</v>
      </c>
      <c r="BD558" s="553"/>
      <c r="BE558" s="552" t="s">
        <v>20</v>
      </c>
      <c r="BF558" s="553"/>
      <c r="BG558" s="552" t="s">
        <v>21</v>
      </c>
      <c r="BH558" s="550"/>
      <c r="BI558" s="500"/>
    </row>
    <row r="559" spans="2:61" x14ac:dyDescent="0.3">
      <c r="B559" s="1"/>
      <c r="AT559" s="500"/>
      <c r="AU559" s="550"/>
      <c r="AV559" s="551" t="s">
        <v>143</v>
      </c>
      <c r="AW559" s="551"/>
      <c r="AX559" s="551"/>
      <c r="AY559" s="551"/>
      <c r="AZ559" s="551"/>
      <c r="BA559" s="554">
        <f>+BK275</f>
        <v>13351981</v>
      </c>
      <c r="BB559" s="551"/>
      <c r="BC559" s="551"/>
      <c r="BD559" s="551"/>
      <c r="BE559" s="555">
        <f>+N143</f>
        <v>1970617</v>
      </c>
      <c r="BF559" s="551"/>
      <c r="BG559" s="556">
        <f>+BE559/BA559</f>
        <v>0.14758985951223269</v>
      </c>
      <c r="BH559" s="550"/>
      <c r="BI559" s="500"/>
    </row>
    <row r="560" spans="2:61" x14ac:dyDescent="0.3">
      <c r="B560" s="1"/>
      <c r="AT560" s="500"/>
      <c r="AU560" s="550"/>
      <c r="AV560" s="551"/>
      <c r="AW560" s="551"/>
      <c r="AX560" s="551"/>
      <c r="AY560" s="551"/>
      <c r="AZ560" s="551"/>
      <c r="BA560" s="554"/>
      <c r="BB560" s="551"/>
      <c r="BC560" s="551"/>
      <c r="BD560" s="551"/>
      <c r="BE560" s="551"/>
      <c r="BF560" s="551"/>
      <c r="BG560" s="556"/>
      <c r="BH560" s="550"/>
      <c r="BI560" s="500"/>
    </row>
    <row r="561" spans="2:68" x14ac:dyDescent="0.3">
      <c r="B561" s="1"/>
      <c r="AT561" s="500"/>
      <c r="AU561" s="550"/>
      <c r="AV561" s="551" t="s">
        <v>159</v>
      </c>
      <c r="AW561" s="551"/>
      <c r="AX561" s="551"/>
      <c r="AY561" s="551"/>
      <c r="AZ561" s="551"/>
      <c r="BA561" s="554">
        <v>52440389</v>
      </c>
      <c r="BB561" s="551"/>
      <c r="BC561" s="556">
        <f>+(BA561-BA559)/BA559</f>
        <v>2.9275362210296736</v>
      </c>
      <c r="BD561" s="551"/>
      <c r="BE561" s="555">
        <f>+N273</f>
        <v>1462688</v>
      </c>
      <c r="BF561" s="551"/>
      <c r="BG561" s="556">
        <f>+BE561/BA561</f>
        <v>2.7892394162064665E-2</v>
      </c>
      <c r="BH561" s="550"/>
      <c r="BI561" s="500"/>
    </row>
    <row r="562" spans="2:68" x14ac:dyDescent="0.3">
      <c r="B562" s="1"/>
      <c r="AT562" s="500"/>
      <c r="AU562" s="550"/>
      <c r="AV562" s="551"/>
      <c r="AW562" s="551"/>
      <c r="AX562" s="551"/>
      <c r="AY562" s="551"/>
      <c r="AZ562" s="551"/>
      <c r="BA562" s="554"/>
      <c r="BB562" s="551"/>
      <c r="BC562" s="551"/>
      <c r="BD562" s="551"/>
      <c r="BE562" s="551"/>
      <c r="BF562" s="551"/>
      <c r="BG562" s="551"/>
      <c r="BH562" s="550"/>
      <c r="BI562" s="500"/>
    </row>
    <row r="563" spans="2:68" x14ac:dyDescent="0.3">
      <c r="B563" s="1"/>
      <c r="AT563" s="500"/>
      <c r="AU563" s="550"/>
      <c r="AV563" s="578" t="s">
        <v>105</v>
      </c>
      <c r="AW563" s="578"/>
      <c r="AX563" s="578"/>
      <c r="AY563" s="578"/>
      <c r="AZ563" s="551"/>
      <c r="BA563" s="555">
        <f>+BA561-BA559</f>
        <v>39088408</v>
      </c>
      <c r="BB563" s="551"/>
      <c r="BC563" s="551"/>
      <c r="BD563" s="551"/>
      <c r="BE563" s="555">
        <f>+BE561-BE559</f>
        <v>-507929</v>
      </c>
      <c r="BF563" s="551"/>
      <c r="BG563" s="558"/>
      <c r="BH563" s="550"/>
      <c r="BI563" s="500"/>
    </row>
    <row r="564" spans="2:68" x14ac:dyDescent="0.3">
      <c r="B564" s="1"/>
      <c r="AT564" s="500"/>
      <c r="AU564" s="550"/>
      <c r="AV564" s="550"/>
      <c r="AW564" s="550"/>
      <c r="AX564" s="550"/>
      <c r="AY564" s="550"/>
      <c r="AZ564" s="550"/>
      <c r="BA564" s="550"/>
      <c r="BB564" s="550"/>
      <c r="BC564" s="550"/>
      <c r="BD564" s="550"/>
      <c r="BE564" s="550"/>
      <c r="BF564" s="550"/>
      <c r="BG564" s="550"/>
      <c r="BH564" s="550"/>
      <c r="BI564" s="500"/>
    </row>
    <row r="565" spans="2:68" x14ac:dyDescent="0.3">
      <c r="B565" s="1"/>
      <c r="AT565" s="500"/>
      <c r="AU565" s="500"/>
      <c r="AV565" s="500"/>
      <c r="AW565" s="500"/>
      <c r="AX565" s="500"/>
      <c r="AY565" s="500"/>
      <c r="AZ565" s="500"/>
      <c r="BA565" s="500"/>
      <c r="BB565" s="500"/>
      <c r="BC565" s="500"/>
      <c r="BD565" s="500"/>
      <c r="BE565" s="557"/>
      <c r="BF565" s="500"/>
      <c r="BG565" s="507"/>
      <c r="BH565" s="500"/>
      <c r="BI565" s="500"/>
    </row>
    <row r="566" spans="2:68" x14ac:dyDescent="0.3">
      <c r="B566" s="1"/>
    </row>
    <row r="567" spans="2:68" x14ac:dyDescent="0.3">
      <c r="B567" s="1"/>
    </row>
    <row r="568" spans="2:68" x14ac:dyDescent="0.3">
      <c r="B568" s="1"/>
      <c r="H568" s="1">
        <v>4000000</v>
      </c>
      <c r="AR568" s="500"/>
      <c r="AS568" s="500"/>
      <c r="AT568" s="500"/>
      <c r="AU568" s="500"/>
      <c r="AV568" s="500"/>
      <c r="AW568" s="500"/>
      <c r="AX568" s="500"/>
      <c r="AY568" s="500"/>
      <c r="AZ568" s="500"/>
      <c r="BA568" s="500"/>
      <c r="BB568" s="500"/>
      <c r="BC568" s="500"/>
      <c r="BD568" s="500"/>
      <c r="BE568" s="500"/>
      <c r="BF568" s="500"/>
      <c r="BG568" s="500"/>
      <c r="BH568" s="500"/>
      <c r="BI568" s="500"/>
    </row>
    <row r="569" spans="2:68" ht="15.6" x14ac:dyDescent="0.3">
      <c r="B569" s="1"/>
      <c r="H569" s="1"/>
      <c r="AR569" s="500"/>
      <c r="AS569" s="584" t="s">
        <v>171</v>
      </c>
      <c r="AT569" s="584"/>
      <c r="AU569" s="584"/>
      <c r="AV569" s="584"/>
      <c r="AW569" s="584"/>
      <c r="AX569" s="584"/>
      <c r="AY569" s="584"/>
      <c r="AZ569" s="584"/>
      <c r="BA569" s="584"/>
      <c r="BB569" s="584"/>
      <c r="BC569" s="584"/>
      <c r="BD569" s="584"/>
      <c r="BE569" s="584"/>
      <c r="BF569" s="584"/>
      <c r="BG569" s="584"/>
      <c r="BH569" s="584"/>
      <c r="BI569" s="500"/>
    </row>
    <row r="570" spans="2:68" x14ac:dyDescent="0.3">
      <c r="H570" s="1">
        <f>+H568/7</f>
        <v>571428.57142857148</v>
      </c>
      <c r="AR570" s="500"/>
      <c r="AS570" s="533"/>
      <c r="AT570" s="561"/>
      <c r="AU570" s="561"/>
      <c r="AV570" s="561"/>
      <c r="AW570" s="561"/>
      <c r="AX570" s="561"/>
      <c r="AY570" s="561"/>
      <c r="AZ570" s="561"/>
      <c r="BA570" s="561"/>
      <c r="BB570" s="561"/>
      <c r="BC570" s="561"/>
      <c r="BD570" s="561"/>
      <c r="BE570" s="579" t="s">
        <v>167</v>
      </c>
      <c r="BF570" s="561"/>
      <c r="BG570" s="626" t="s">
        <v>168</v>
      </c>
      <c r="BH570" s="533"/>
      <c r="BI570" s="500"/>
    </row>
    <row r="571" spans="2:68" x14ac:dyDescent="0.3">
      <c r="AR571" s="500"/>
      <c r="AS571" s="533"/>
      <c r="AT571" s="587" t="s">
        <v>19</v>
      </c>
      <c r="AU571" s="587"/>
      <c r="AV571" s="587"/>
      <c r="AW571" s="587"/>
      <c r="AX571" s="587"/>
      <c r="AY571" s="587"/>
      <c r="AZ571" s="561"/>
      <c r="BA571" s="560" t="s">
        <v>20</v>
      </c>
      <c r="BB571" s="561"/>
      <c r="BC571" s="560" t="s">
        <v>166</v>
      </c>
      <c r="BD571" s="561"/>
      <c r="BE571" s="580"/>
      <c r="BF571" s="561"/>
      <c r="BG571" s="622"/>
      <c r="BH571" s="533"/>
      <c r="BI571" s="500"/>
    </row>
    <row r="572" spans="2:68" x14ac:dyDescent="0.3">
      <c r="H572" t="s">
        <v>169</v>
      </c>
      <c r="J572">
        <v>28</v>
      </c>
      <c r="N572" s="1">
        <f>+H570*J572</f>
        <v>16000000.000000002</v>
      </c>
      <c r="AR572" s="500"/>
      <c r="AS572" s="533"/>
      <c r="AT572" s="624" t="s">
        <v>162</v>
      </c>
      <c r="AU572" s="624"/>
      <c r="AV572" s="624"/>
      <c r="AW572" s="624"/>
      <c r="AX572" s="624"/>
      <c r="AY572" s="561"/>
      <c r="AZ572" s="561"/>
      <c r="BA572" s="562">
        <f>+H174</f>
        <v>6826001</v>
      </c>
      <c r="BB572" s="561"/>
      <c r="BC572" s="561">
        <v>10</v>
      </c>
      <c r="BD572" s="561"/>
      <c r="BE572" s="563">
        <f>+BA572*BC572</f>
        <v>68260010</v>
      </c>
      <c r="BF572" s="561"/>
      <c r="BG572" s="561"/>
      <c r="BH572" s="533"/>
      <c r="BI572" s="500"/>
      <c r="BP572" s="56">
        <f>+BE572-BA572</f>
        <v>61434009</v>
      </c>
    </row>
    <row r="573" spans="2:68" x14ac:dyDescent="0.3">
      <c r="D573" s="56">
        <f>+N572+N573</f>
        <v>33714285.714285716</v>
      </c>
      <c r="H573" t="s">
        <v>170</v>
      </c>
      <c r="J573">
        <v>31</v>
      </c>
      <c r="N573" s="1">
        <f>+J573*H$570</f>
        <v>17714285.714285716</v>
      </c>
      <c r="AR573" s="500"/>
      <c r="AS573" s="533"/>
      <c r="AT573" s="624" t="s">
        <v>172</v>
      </c>
      <c r="AU573" s="624"/>
      <c r="AV573" s="624"/>
      <c r="AW573" s="624"/>
      <c r="AX573" s="624"/>
      <c r="AY573" s="561"/>
      <c r="AZ573" s="561"/>
      <c r="BA573" s="562">
        <f>+BA585-BA572</f>
        <v>3109228</v>
      </c>
      <c r="BB573" s="561"/>
      <c r="BC573" s="561">
        <v>5</v>
      </c>
      <c r="BD573" s="561"/>
      <c r="BE573" s="563">
        <f>+BA573*BC573</f>
        <v>15546140</v>
      </c>
      <c r="BF573" s="561"/>
      <c r="BG573" s="561"/>
      <c r="BH573" s="533"/>
      <c r="BI573" s="500"/>
      <c r="BP573" s="56">
        <f>+BE573-BA573</f>
        <v>12436912</v>
      </c>
    </row>
    <row r="574" spans="2:68" x14ac:dyDescent="0.3">
      <c r="D574" s="56">
        <f>+D573+N574</f>
        <v>50857142.857142866</v>
      </c>
      <c r="H574" t="s">
        <v>138</v>
      </c>
      <c r="J574">
        <v>30</v>
      </c>
      <c r="N574" s="1">
        <f>+J574*H$570</f>
        <v>17142857.142857146</v>
      </c>
      <c r="AR574" s="500"/>
      <c r="AS574" s="533"/>
      <c r="AT574" s="624" t="s">
        <v>163</v>
      </c>
      <c r="AU574" s="624"/>
      <c r="AV574" s="624"/>
      <c r="AW574" s="624"/>
      <c r="AX574" s="624"/>
      <c r="AY574" s="624"/>
      <c r="AZ574" s="624"/>
      <c r="BA574" s="562">
        <f>+BA587-BA585</f>
        <v>16784558</v>
      </c>
      <c r="BB574" s="561"/>
      <c r="BC574" s="561">
        <v>1</v>
      </c>
      <c r="BD574" s="561"/>
      <c r="BE574" s="563">
        <f>+BC574*BA574</f>
        <v>16784558</v>
      </c>
      <c r="BF574" s="561"/>
      <c r="BG574" s="561"/>
      <c r="BH574" s="533"/>
      <c r="BI574" s="500"/>
      <c r="BP574" s="56">
        <f>+BE574-BA574</f>
        <v>0</v>
      </c>
    </row>
    <row r="575" spans="2:68" x14ac:dyDescent="0.3">
      <c r="D575" s="56">
        <f>+D574+N575</f>
        <v>68571428.571428582</v>
      </c>
      <c r="H575" t="s">
        <v>139</v>
      </c>
      <c r="J575">
        <v>31</v>
      </c>
      <c r="N575" s="1">
        <f>+J575*H$570</f>
        <v>17714285.714285716</v>
      </c>
      <c r="AR575" s="500"/>
      <c r="AS575" s="533"/>
      <c r="AT575" s="569" t="s">
        <v>184</v>
      </c>
      <c r="AU575" s="561"/>
      <c r="AV575" s="561"/>
      <c r="AW575" s="561"/>
      <c r="AX575" s="561"/>
      <c r="AY575" s="561"/>
      <c r="AZ575" s="561"/>
      <c r="BA575" s="562">
        <f>SUM(D328:D386)</f>
        <v>4197929</v>
      </c>
      <c r="BB575" s="561"/>
      <c r="BC575" s="561">
        <v>1</v>
      </c>
      <c r="BD575" s="561"/>
      <c r="BE575" s="563">
        <f>+BC575*BA575</f>
        <v>4197929</v>
      </c>
      <c r="BF575" s="561"/>
      <c r="BG575" s="561"/>
      <c r="BH575" s="533"/>
      <c r="BI575" s="500"/>
      <c r="BP575" s="56">
        <f>+BE575-BA575</f>
        <v>0</v>
      </c>
    </row>
    <row r="576" spans="2:68" x14ac:dyDescent="0.3">
      <c r="D576" s="56"/>
      <c r="N576" s="1"/>
      <c r="AR576" s="500"/>
      <c r="AS576" s="533"/>
      <c r="AT576" s="569" t="s">
        <v>189</v>
      </c>
      <c r="AU576" s="561"/>
      <c r="AV576" s="561"/>
      <c r="AW576" s="561"/>
      <c r="AX576" s="561"/>
      <c r="AY576" s="561"/>
      <c r="AZ576" s="561"/>
      <c r="BA576" s="562">
        <f>SUM(D387:D474)</f>
        <v>3064179</v>
      </c>
      <c r="BB576" s="561"/>
      <c r="BC576" s="561">
        <v>1</v>
      </c>
      <c r="BD576" s="561"/>
      <c r="BE576" s="563">
        <f>+BC576*BA576</f>
        <v>3064179</v>
      </c>
      <c r="BF576" s="561"/>
      <c r="BG576" s="561"/>
      <c r="BH576" s="533"/>
      <c r="BI576" s="500"/>
      <c r="BP576" s="56"/>
    </row>
    <row r="577" spans="4:75" x14ac:dyDescent="0.3">
      <c r="AR577" s="500"/>
      <c r="AS577" s="533"/>
      <c r="AT577" s="625" t="s">
        <v>165</v>
      </c>
      <c r="AU577" s="625"/>
      <c r="AV577" s="625"/>
      <c r="AW577" s="625"/>
      <c r="AX577" s="625"/>
      <c r="AY577" s="625"/>
      <c r="AZ577" s="625"/>
      <c r="BA577" s="561"/>
      <c r="BB577" s="561"/>
      <c r="BC577" s="561"/>
      <c r="BD577" s="561"/>
      <c r="BE577" s="563"/>
      <c r="BF577" s="561"/>
      <c r="BG577" s="561"/>
      <c r="BH577" s="533"/>
      <c r="BI577" s="500"/>
      <c r="BP577" s="56">
        <f>+BA575-BA576</f>
        <v>1133750</v>
      </c>
    </row>
    <row r="578" spans="4:75" ht="15" thickBot="1" x14ac:dyDescent="0.35">
      <c r="D578" s="56">
        <f>+BE578+D575</f>
        <v>176424244.5714286</v>
      </c>
      <c r="H578" s="59">
        <f>+D578/320000000</f>
        <v>0.55132576428571434</v>
      </c>
      <c r="AR578" s="500"/>
      <c r="AS578" s="533"/>
      <c r="AT578" s="561"/>
      <c r="AU578" s="561"/>
      <c r="AV578" s="561"/>
      <c r="AW578" s="561"/>
      <c r="AX578" s="561"/>
      <c r="AY578" s="561"/>
      <c r="AZ578" s="561"/>
      <c r="BA578" s="564">
        <f>SUM(BA572:BA576)</f>
        <v>33981895</v>
      </c>
      <c r="BB578" s="561"/>
      <c r="BC578" s="561"/>
      <c r="BD578" s="561"/>
      <c r="BE578" s="564">
        <f>SUM(BE572:BE577)</f>
        <v>107852816</v>
      </c>
      <c r="BF578" s="561"/>
      <c r="BG578" s="565">
        <f>+BE578/320000000</f>
        <v>0.33704004999999998</v>
      </c>
      <c r="BH578" s="533"/>
      <c r="BI578" s="500"/>
      <c r="BP578" s="59">
        <f>+BP577/BA575</f>
        <v>0.27007364822034863</v>
      </c>
    </row>
    <row r="579" spans="4:75" ht="15" thickTop="1" x14ac:dyDescent="0.3">
      <c r="D579" s="56"/>
      <c r="H579" s="59"/>
      <c r="AR579" s="500"/>
      <c r="AS579" s="533"/>
      <c r="AT579" s="575" t="s">
        <v>186</v>
      </c>
      <c r="AU579" s="561"/>
      <c r="AV579" s="561"/>
      <c r="AW579" s="561"/>
      <c r="AX579" s="561"/>
      <c r="AY579" s="561"/>
      <c r="AZ579" s="561"/>
      <c r="BA579" s="484">
        <f>+BY598</f>
        <v>0.46093373493975903</v>
      </c>
      <c r="BB579" s="561"/>
      <c r="BC579" s="561"/>
      <c r="BD579" s="561"/>
      <c r="BE579" s="574"/>
      <c r="BF579" s="561"/>
      <c r="BG579" s="484"/>
      <c r="BH579" s="533"/>
      <c r="BI579" s="500"/>
      <c r="BP579" s="59"/>
    </row>
    <row r="580" spans="4:75" x14ac:dyDescent="0.3">
      <c r="D580" s="56"/>
      <c r="H580" s="59"/>
      <c r="AR580" s="500"/>
      <c r="AS580" s="533"/>
      <c r="AT580" s="575" t="s">
        <v>188</v>
      </c>
      <c r="AU580" s="561"/>
      <c r="AV580" s="561"/>
      <c r="AW580" s="561"/>
      <c r="AX580" s="561"/>
      <c r="AY580" s="561"/>
      <c r="AZ580" s="561"/>
      <c r="BA580" s="576">
        <f>+BA578*BA579</f>
        <v>15663401.782680722</v>
      </c>
      <c r="BB580" s="561"/>
      <c r="BC580" s="561"/>
      <c r="BD580" s="561"/>
      <c r="BE580" s="574"/>
      <c r="BF580" s="561"/>
      <c r="BG580" s="484"/>
      <c r="BH580" s="533"/>
      <c r="BI580" s="500"/>
      <c r="BP580" s="59"/>
    </row>
    <row r="581" spans="4:75" ht="15" thickBot="1" x14ac:dyDescent="0.35">
      <c r="D581" s="56"/>
      <c r="H581" s="59"/>
      <c r="AR581" s="500"/>
      <c r="AS581" s="533"/>
      <c r="AT581" s="575" t="s">
        <v>187</v>
      </c>
      <c r="AU581" s="561"/>
      <c r="AV581" s="561"/>
      <c r="AW581" s="561"/>
      <c r="AX581" s="561"/>
      <c r="AY581" s="561"/>
      <c r="AZ581" s="561"/>
      <c r="BA581" s="564">
        <f>+BA578-BA580</f>
        <v>18318493.21731928</v>
      </c>
      <c r="BB581" s="561"/>
      <c r="BC581" s="561"/>
      <c r="BD581" s="561"/>
      <c r="BE581" s="574"/>
      <c r="BF581" s="561"/>
      <c r="BG581" s="484"/>
      <c r="BH581" s="533"/>
      <c r="BI581" s="500"/>
      <c r="BP581" s="59"/>
    </row>
    <row r="582" spans="4:75" ht="15" thickTop="1" x14ac:dyDescent="0.3">
      <c r="AR582" s="500"/>
      <c r="AS582" s="533"/>
      <c r="AT582" s="561"/>
      <c r="AU582" s="561"/>
      <c r="AV582" s="561"/>
      <c r="AW582" s="561"/>
      <c r="AX582" s="561"/>
      <c r="AY582" s="561"/>
      <c r="AZ582" s="561"/>
      <c r="BA582" s="561"/>
      <c r="BB582" s="561"/>
      <c r="BC582" s="561"/>
      <c r="BD582" s="561"/>
      <c r="BE582" s="561"/>
      <c r="BF582" s="561"/>
      <c r="BG582" s="561"/>
      <c r="BH582" s="533"/>
      <c r="BI582" s="500"/>
    </row>
    <row r="583" spans="4:75" x14ac:dyDescent="0.3">
      <c r="AR583" s="500"/>
      <c r="AS583" s="500"/>
      <c r="AT583" s="500"/>
      <c r="AU583" s="500"/>
      <c r="AV583" s="500"/>
      <c r="AW583" s="500"/>
      <c r="AX583" s="500"/>
      <c r="AY583" s="500"/>
      <c r="AZ583" s="500"/>
      <c r="BA583" s="500"/>
      <c r="BB583" s="500"/>
      <c r="BC583" s="500"/>
      <c r="BD583" s="500"/>
      <c r="BE583" s="500"/>
      <c r="BF583" s="500"/>
      <c r="BG583" s="500"/>
      <c r="BH583" s="500"/>
      <c r="BI583" s="500"/>
    </row>
    <row r="585" spans="4:75" x14ac:dyDescent="0.3">
      <c r="AV585" t="s">
        <v>153</v>
      </c>
      <c r="BA585" s="56">
        <f>+H235</f>
        <v>9935229</v>
      </c>
    </row>
    <row r="587" spans="4:75" x14ac:dyDescent="0.3">
      <c r="AV587" t="s">
        <v>164</v>
      </c>
      <c r="BA587" s="56">
        <f>+H327</f>
        <v>26719787</v>
      </c>
    </row>
    <row r="588" spans="4:75" x14ac:dyDescent="0.3">
      <c r="BA588" s="56"/>
    </row>
    <row r="589" spans="4:75" x14ac:dyDescent="0.3">
      <c r="AR589" s="500"/>
      <c r="AS589" s="500"/>
      <c r="AT589" s="500"/>
      <c r="AU589" s="500"/>
      <c r="AV589" s="500"/>
      <c r="AW589" s="500"/>
      <c r="AX589" s="500"/>
      <c r="AY589" s="500"/>
      <c r="AZ589" s="500"/>
      <c r="BA589" s="557"/>
      <c r="BB589" s="500"/>
      <c r="BC589" s="500"/>
      <c r="BD589" s="500"/>
      <c r="BE589" s="500"/>
      <c r="BF589" s="500"/>
      <c r="BG589" s="500"/>
      <c r="BH589" s="500"/>
      <c r="BI589" s="500"/>
      <c r="BJ589" s="500"/>
      <c r="BK589" s="500"/>
      <c r="BL589" s="500"/>
      <c r="BM589" s="500"/>
      <c r="BN589" s="500"/>
      <c r="BO589" s="500"/>
      <c r="BP589" s="500"/>
      <c r="BQ589" s="500"/>
      <c r="BR589" s="500"/>
      <c r="BS589" s="500"/>
      <c r="BT589" s="500"/>
      <c r="BU589" s="500"/>
      <c r="BV589" s="500"/>
      <c r="BW589" s="500"/>
    </row>
    <row r="590" spans="4:75" ht="14.4" customHeight="1" x14ac:dyDescent="0.3">
      <c r="AR590" s="500"/>
      <c r="AS590" s="533"/>
      <c r="AT590" s="587" t="s">
        <v>177</v>
      </c>
      <c r="AU590" s="587"/>
      <c r="AV590" s="587"/>
      <c r="AW590" s="587"/>
      <c r="AX590" s="587"/>
      <c r="AY590" s="587"/>
      <c r="AZ590" s="587"/>
      <c r="BA590" s="587"/>
      <c r="BB590" s="587"/>
      <c r="BC590" s="587"/>
      <c r="BD590" s="587"/>
      <c r="BE590" s="587"/>
      <c r="BF590" s="587"/>
      <c r="BG590" s="587"/>
      <c r="BH590" s="587"/>
      <c r="BI590" s="587"/>
      <c r="BJ590" s="587"/>
      <c r="BK590" s="587"/>
      <c r="BL590" s="587"/>
      <c r="BM590" s="587"/>
      <c r="BN590" s="587"/>
      <c r="BO590" s="587"/>
      <c r="BP590" s="587"/>
      <c r="BQ590" s="587"/>
      <c r="BR590" s="587"/>
      <c r="BS590" s="587"/>
      <c r="BT590" s="587"/>
      <c r="BU590" s="587"/>
      <c r="BV590" s="587"/>
      <c r="BW590" s="500"/>
    </row>
    <row r="591" spans="4:75" ht="14.4" customHeight="1" x14ac:dyDescent="0.3">
      <c r="AR591" s="500"/>
      <c r="AS591" s="533"/>
      <c r="AT591" s="533"/>
      <c r="AU591" s="533"/>
      <c r="AV591" s="533"/>
      <c r="AW591" s="533"/>
      <c r="AX591" s="533"/>
      <c r="AY591" s="533"/>
      <c r="AZ591" s="533"/>
      <c r="BA591" s="629" t="s">
        <v>173</v>
      </c>
      <c r="BB591" s="629"/>
      <c r="BC591" s="629"/>
      <c r="BD591" s="629"/>
      <c r="BE591" s="629"/>
      <c r="BF591" s="561"/>
      <c r="BG591" s="587" t="s">
        <v>181</v>
      </c>
      <c r="BH591" s="587"/>
      <c r="BI591" s="587"/>
      <c r="BJ591" s="587"/>
      <c r="BK591" s="587"/>
      <c r="BL591" s="587"/>
      <c r="BM591" s="587"/>
      <c r="BN591" s="587"/>
      <c r="BO591" s="587"/>
      <c r="BP591" s="587"/>
      <c r="BQ591" s="533"/>
      <c r="BR591" s="621" t="s">
        <v>177</v>
      </c>
      <c r="BS591" s="621"/>
      <c r="BT591" s="621"/>
      <c r="BU591" s="621"/>
      <c r="BV591" s="621"/>
      <c r="BW591" s="500"/>
    </row>
    <row r="592" spans="4:75" x14ac:dyDescent="0.3">
      <c r="AR592" s="500"/>
      <c r="AS592" s="533"/>
      <c r="AT592" s="533"/>
      <c r="AU592" s="533"/>
      <c r="AV592" s="533"/>
      <c r="AW592" s="533"/>
      <c r="AX592" s="533"/>
      <c r="AY592" s="533"/>
      <c r="AZ592" s="533"/>
      <c r="BA592" s="570" t="s">
        <v>178</v>
      </c>
      <c r="BB592" s="571"/>
      <c r="BC592" s="572" t="s">
        <v>183</v>
      </c>
      <c r="BD592" s="571"/>
      <c r="BE592" s="572" t="s">
        <v>179</v>
      </c>
      <c r="BF592" s="561"/>
      <c r="BG592" s="570"/>
      <c r="BH592" s="571"/>
      <c r="BI592" s="630"/>
      <c r="BJ592" s="630"/>
      <c r="BK592" s="630"/>
      <c r="BL592" s="630"/>
      <c r="BM592" s="630"/>
      <c r="BN592" s="630"/>
      <c r="BO592" s="473"/>
      <c r="BP592" s="572"/>
      <c r="BQ592" s="533"/>
      <c r="BR592" s="622"/>
      <c r="BS592" s="622"/>
      <c r="BT592" s="622"/>
      <c r="BU592" s="622"/>
      <c r="BV592" s="622"/>
      <c r="BW592" s="500"/>
    </row>
    <row r="593" spans="42:90" x14ac:dyDescent="0.3">
      <c r="AR593" s="500"/>
      <c r="AS593" s="533"/>
      <c r="AT593" s="533"/>
      <c r="AU593" s="533"/>
      <c r="AV593" s="533"/>
      <c r="AW593" s="533"/>
      <c r="AX593" s="533"/>
      <c r="AY593" s="533"/>
      <c r="AZ593" s="533"/>
      <c r="BA593" s="568" t="s">
        <v>174</v>
      </c>
      <c r="BB593" s="566"/>
      <c r="BC593" s="568" t="s">
        <v>176</v>
      </c>
      <c r="BD593" s="566"/>
      <c r="BE593" s="568" t="s">
        <v>175</v>
      </c>
      <c r="BF593" s="561"/>
      <c r="BG593" s="567" t="s">
        <v>181</v>
      </c>
      <c r="BH593" s="561"/>
      <c r="BI593" s="610" t="s">
        <v>185</v>
      </c>
      <c r="BJ593" s="610"/>
      <c r="BK593" s="610"/>
      <c r="BL593" s="610"/>
      <c r="BM593" s="610"/>
      <c r="BN593" s="610"/>
      <c r="BO593" s="561"/>
      <c r="BP593" s="568" t="s">
        <v>182</v>
      </c>
      <c r="BQ593" s="533"/>
      <c r="BR593" s="623" t="s">
        <v>180</v>
      </c>
      <c r="BS593" s="623"/>
      <c r="BT593" s="623"/>
      <c r="BU593" s="623"/>
      <c r="BV593" s="623"/>
      <c r="BW593" s="500"/>
    </row>
    <row r="594" spans="42:90" x14ac:dyDescent="0.3">
      <c r="AR594" s="500"/>
      <c r="AS594" s="533"/>
      <c r="AT594" s="624" t="s">
        <v>162</v>
      </c>
      <c r="AU594" s="624"/>
      <c r="AV594" s="624"/>
      <c r="AW594" s="624"/>
      <c r="AX594" s="624"/>
      <c r="AY594" s="561"/>
      <c r="AZ594" s="561"/>
      <c r="BA594" s="562">
        <f>+BA572</f>
        <v>6826001</v>
      </c>
      <c r="BB594" s="561"/>
      <c r="BC594" s="562">
        <f>+BE594-BA594</f>
        <v>61434009</v>
      </c>
      <c r="BD594" s="561"/>
      <c r="BE594" s="562">
        <f>+BE572</f>
        <v>68260010</v>
      </c>
      <c r="BF594" s="533"/>
      <c r="BG594" s="563">
        <v>0</v>
      </c>
      <c r="BH594" s="563"/>
      <c r="BI594" s="563"/>
      <c r="BJ594" s="563"/>
      <c r="BK594" s="563"/>
      <c r="BL594" s="563"/>
      <c r="BM594" s="563"/>
      <c r="BN594" s="563">
        <f>+BG594</f>
        <v>0</v>
      </c>
      <c r="BO594" s="563"/>
      <c r="BP594" s="563">
        <f>+BN594*0.5</f>
        <v>0</v>
      </c>
      <c r="BQ594" s="561"/>
      <c r="BR594" s="628">
        <f>+BE594+BP594</f>
        <v>68260010</v>
      </c>
      <c r="BS594" s="625"/>
      <c r="BT594" s="625"/>
      <c r="BU594" s="625"/>
      <c r="BV594" s="625"/>
      <c r="BW594" s="500"/>
    </row>
    <row r="595" spans="42:90" x14ac:dyDescent="0.3">
      <c r="AR595" s="500"/>
      <c r="AS595" s="533"/>
      <c r="AT595" s="624" t="s">
        <v>172</v>
      </c>
      <c r="AU595" s="624"/>
      <c r="AV595" s="624"/>
      <c r="AW595" s="624"/>
      <c r="AX595" s="624"/>
      <c r="AY595" s="561"/>
      <c r="AZ595" s="561"/>
      <c r="BA595" s="562">
        <f>+BA594+BA573</f>
        <v>9935229</v>
      </c>
      <c r="BB595" s="561"/>
      <c r="BC595" s="562">
        <f>+BE595-BA595</f>
        <v>73870921</v>
      </c>
      <c r="BD595" s="561"/>
      <c r="BE595" s="562">
        <f>+BE594+BE573</f>
        <v>83806150</v>
      </c>
      <c r="BF595" s="533"/>
      <c r="BG595" s="563">
        <v>0</v>
      </c>
      <c r="BH595" s="563"/>
      <c r="BI595" s="563"/>
      <c r="BJ595" s="563"/>
      <c r="BK595" s="563"/>
      <c r="BL595" s="563"/>
      <c r="BM595" s="563"/>
      <c r="BN595" s="563">
        <f>+BN594+BG595</f>
        <v>0</v>
      </c>
      <c r="BO595" s="563"/>
      <c r="BP595" s="563">
        <f>+BN595*0.5</f>
        <v>0</v>
      </c>
      <c r="BQ595" s="561"/>
      <c r="BR595" s="628">
        <f>+BE595+BP595</f>
        <v>83806150</v>
      </c>
      <c r="BS595" s="625"/>
      <c r="BT595" s="625"/>
      <c r="BU595" s="625"/>
      <c r="BV595" s="625"/>
      <c r="BW595" s="500"/>
    </row>
    <row r="596" spans="42:90" x14ac:dyDescent="0.3">
      <c r="AR596" s="500"/>
      <c r="AS596" s="533"/>
      <c r="AT596" s="624" t="s">
        <v>163</v>
      </c>
      <c r="AU596" s="624"/>
      <c r="AV596" s="624"/>
      <c r="AW596" s="624"/>
      <c r="AX596" s="624"/>
      <c r="AY596" s="624"/>
      <c r="AZ596" s="624"/>
      <c r="BA596" s="562">
        <f>+BA595+BA574</f>
        <v>26719787</v>
      </c>
      <c r="BB596" s="561"/>
      <c r="BC596" s="562">
        <f>+BE596-BA596</f>
        <v>73870921</v>
      </c>
      <c r="BD596" s="561"/>
      <c r="BE596" s="562">
        <f>+BE595+BE574</f>
        <v>100590708</v>
      </c>
      <c r="BF596" s="533"/>
      <c r="BG596" s="563">
        <f>13400000+5660000</f>
        <v>19060000</v>
      </c>
      <c r="BH596" s="563"/>
      <c r="BI596" s="627"/>
      <c r="BJ596" s="627"/>
      <c r="BK596" s="627"/>
      <c r="BL596" s="627"/>
      <c r="BM596" s="627"/>
      <c r="BN596" s="627"/>
      <c r="BO596" s="563"/>
      <c r="BP596" s="563">
        <f>+BG596</f>
        <v>19060000</v>
      </c>
      <c r="BQ596" s="561"/>
      <c r="BR596" s="628">
        <f>+BE596+BP596</f>
        <v>119650708</v>
      </c>
      <c r="BS596" s="625"/>
      <c r="BT596" s="625"/>
      <c r="BU596" s="625"/>
      <c r="BV596" s="625"/>
      <c r="BW596" s="500"/>
    </row>
    <row r="597" spans="42:90" x14ac:dyDescent="0.3">
      <c r="AR597" s="500"/>
      <c r="AS597" s="533"/>
      <c r="AT597" s="569" t="s">
        <v>184</v>
      </c>
      <c r="AU597" s="561"/>
      <c r="AV597" s="561"/>
      <c r="AW597" s="561"/>
      <c r="AX597" s="561"/>
      <c r="AY597" s="561"/>
      <c r="AZ597" s="561"/>
      <c r="BA597" s="562">
        <f>+BA596+BA575</f>
        <v>30917716</v>
      </c>
      <c r="BB597" s="561"/>
      <c r="BC597" s="562">
        <f>+BE597-BA597</f>
        <v>73870921</v>
      </c>
      <c r="BD597" s="561"/>
      <c r="BE597" s="562">
        <f>+BE596+BE575</f>
        <v>104788637</v>
      </c>
      <c r="BF597" s="533"/>
      <c r="BG597" s="563">
        <f>53420000-BG596</f>
        <v>34360000</v>
      </c>
      <c r="BH597" s="563"/>
      <c r="BI597" s="627"/>
      <c r="BJ597" s="627"/>
      <c r="BK597" s="627"/>
      <c r="BL597" s="627"/>
      <c r="BM597" s="627"/>
      <c r="BN597" s="627"/>
      <c r="BO597" s="563"/>
      <c r="BP597" s="563">
        <f>+BP596+BG597</f>
        <v>53420000</v>
      </c>
      <c r="BQ597" s="561"/>
      <c r="BR597" s="628">
        <f>+BE597+BP597</f>
        <v>158208637</v>
      </c>
      <c r="BS597" s="625"/>
      <c r="BT597" s="625"/>
      <c r="BU597" s="625"/>
      <c r="BV597" s="625"/>
      <c r="BW597" s="500"/>
    </row>
    <row r="598" spans="42:90" x14ac:dyDescent="0.3">
      <c r="AR598" s="500"/>
      <c r="AS598" s="533"/>
      <c r="AT598" s="569" t="s">
        <v>189</v>
      </c>
      <c r="AU598" s="561"/>
      <c r="AV598" s="561"/>
      <c r="AW598" s="561"/>
      <c r="AX598" s="561"/>
      <c r="AY598" s="561"/>
      <c r="AZ598" s="561"/>
      <c r="BA598" s="562">
        <f>+BA581</f>
        <v>18318493.21731928</v>
      </c>
      <c r="BB598" s="561"/>
      <c r="BC598" s="562">
        <f>+BE598-BA598</f>
        <v>73870921</v>
      </c>
      <c r="BD598" s="561"/>
      <c r="BE598" s="562">
        <f>+BE597+BE576-BA580</f>
        <v>92189414.21731928</v>
      </c>
      <c r="BF598" s="533"/>
      <c r="BG598" s="563">
        <f>153030000-BP597</f>
        <v>99610000</v>
      </c>
      <c r="BH598" s="563"/>
      <c r="BI598" s="627"/>
      <c r="BJ598" s="627"/>
      <c r="BK598" s="627"/>
      <c r="BL598" s="627"/>
      <c r="BM598" s="627"/>
      <c r="BN598" s="627"/>
      <c r="BO598" s="563"/>
      <c r="BP598" s="563">
        <f>+BP597+BG598</f>
        <v>153030000</v>
      </c>
      <c r="BQ598" s="561"/>
      <c r="BR598" s="628">
        <f>+BE598+BP598</f>
        <v>245219414.21731928</v>
      </c>
      <c r="BS598" s="625"/>
      <c r="BT598" s="625"/>
      <c r="BU598" s="625"/>
      <c r="BV598" s="625"/>
      <c r="BW598" s="500"/>
      <c r="BY598" s="59">
        <f>+BP598/CL598</f>
        <v>0.46093373493975903</v>
      </c>
      <c r="CL598" s="1">
        <v>332000000</v>
      </c>
    </row>
    <row r="599" spans="42:90" x14ac:dyDescent="0.3">
      <c r="AR599" s="500"/>
      <c r="AS599" s="500"/>
      <c r="AT599" s="500"/>
      <c r="AU599" s="500"/>
      <c r="AV599" s="500"/>
      <c r="AW599" s="500"/>
      <c r="AX599" s="500"/>
      <c r="AY599" s="500"/>
      <c r="AZ599" s="500"/>
      <c r="BA599" s="500"/>
      <c r="BB599" s="500"/>
      <c r="BC599" s="500"/>
      <c r="BD599" s="500"/>
      <c r="BE599" s="500"/>
      <c r="BF599" s="500"/>
      <c r="BG599" s="500"/>
      <c r="BH599" s="500"/>
      <c r="BI599" s="500"/>
      <c r="BJ599" s="500"/>
      <c r="BK599" s="500"/>
      <c r="BL599" s="500"/>
      <c r="BM599" s="500"/>
      <c r="BN599" s="500"/>
      <c r="BO599" s="500"/>
      <c r="BP599" s="500"/>
      <c r="BQ599" s="500"/>
      <c r="BR599" s="500"/>
      <c r="BS599" s="500"/>
      <c r="BT599" s="500"/>
      <c r="BU599" s="500"/>
      <c r="BV599" s="500"/>
      <c r="BW599" s="500"/>
      <c r="CL599" s="59">
        <f>+BR598/CL598</f>
        <v>0.73861269342566049</v>
      </c>
    </row>
    <row r="601" spans="42:90" x14ac:dyDescent="0.3">
      <c r="BA601" s="56">
        <f>+BR598+BA580</f>
        <v>260882816</v>
      </c>
      <c r="BC601" s="59">
        <f>+BA601/CL598</f>
        <v>0.7857916144578313</v>
      </c>
      <c r="BE601" s="56"/>
      <c r="CL601" s="56">
        <f>+CL598-BR598</f>
        <v>86780585.78268072</v>
      </c>
    </row>
    <row r="604" spans="42:90" x14ac:dyDescent="0.3">
      <c r="CL604" s="59">
        <f>+BP598/CL598</f>
        <v>0.46093373493975903</v>
      </c>
    </row>
    <row r="606" spans="42:90" x14ac:dyDescent="0.3">
      <c r="BE606" s="500"/>
      <c r="BF606" s="500"/>
      <c r="BG606" s="500"/>
      <c r="BH606" s="500"/>
      <c r="BI606" s="500"/>
      <c r="BJ606" s="500"/>
      <c r="BK606" s="500"/>
      <c r="BL606" s="500"/>
      <c r="BM606" s="500"/>
      <c r="BN606" s="500"/>
      <c r="BO606" s="500"/>
      <c r="BP606" s="500"/>
      <c r="BQ606" s="500"/>
      <c r="BR606" s="500"/>
      <c r="BS606" s="500"/>
      <c r="BT606" s="500"/>
      <c r="BU606" s="500"/>
      <c r="BV606" s="500"/>
      <c r="BW606" s="500"/>
      <c r="BX606" s="500"/>
      <c r="BY606" s="500"/>
    </row>
    <row r="607" spans="42:90" x14ac:dyDescent="0.3">
      <c r="BE607" s="500"/>
      <c r="BF607" s="500"/>
      <c r="BG607" s="500"/>
      <c r="BH607" s="500"/>
      <c r="BI607" s="500"/>
      <c r="BJ607" s="500"/>
      <c r="BK607" s="500"/>
      <c r="BL607" s="500"/>
      <c r="BM607" s="500"/>
      <c r="BN607" s="500"/>
      <c r="BO607" s="500"/>
      <c r="BP607" s="500"/>
      <c r="BQ607" s="500"/>
      <c r="BR607" s="500"/>
      <c r="BS607" s="500"/>
      <c r="BT607" s="500"/>
      <c r="BU607" s="500"/>
      <c r="BV607" s="500"/>
      <c r="BW607" s="500"/>
      <c r="BX607" s="500"/>
      <c r="BY607" s="500"/>
    </row>
    <row r="608" spans="42:90" x14ac:dyDescent="0.3">
      <c r="AP608" s="1">
        <v>1500000</v>
      </c>
      <c r="BE608" s="500"/>
      <c r="BF608" s="500"/>
      <c r="BG608" s="500"/>
      <c r="BH608" s="500"/>
      <c r="BI608" s="500"/>
      <c r="BJ608" s="500"/>
      <c r="BK608" s="500"/>
      <c r="BL608" s="500"/>
      <c r="BM608" s="500"/>
      <c r="BN608" s="500"/>
      <c r="BO608" s="500"/>
      <c r="BP608" s="500"/>
      <c r="BQ608" s="500"/>
      <c r="BR608" s="500"/>
      <c r="BS608" s="500"/>
      <c r="BT608" s="500"/>
      <c r="BU608" s="500"/>
      <c r="BV608" s="500"/>
      <c r="BW608" s="500"/>
      <c r="BX608" s="500"/>
      <c r="BY608" s="500"/>
    </row>
    <row r="609" spans="42:90" x14ac:dyDescent="0.3">
      <c r="AP609">
        <v>7</v>
      </c>
      <c r="BE609" s="500"/>
      <c r="BY609" s="500"/>
      <c r="CL609">
        <v>177090000</v>
      </c>
    </row>
    <row r="610" spans="42:90" x14ac:dyDescent="0.3">
      <c r="AP610" s="1">
        <f>+AP608*AP609</f>
        <v>10500000</v>
      </c>
      <c r="BE610" s="500"/>
      <c r="BY610" s="500"/>
      <c r="CL610" s="231">
        <f>+CL609/CL598</f>
        <v>0.53340361445783135</v>
      </c>
    </row>
    <row r="611" spans="42:90" x14ac:dyDescent="0.3">
      <c r="BE611" s="500"/>
      <c r="BY611" s="500"/>
    </row>
    <row r="612" spans="42:90" x14ac:dyDescent="0.3">
      <c r="BE612" s="500"/>
      <c r="BY612" s="500"/>
    </row>
    <row r="613" spans="42:90" x14ac:dyDescent="0.3">
      <c r="BE613" s="500"/>
      <c r="BY613" s="500"/>
      <c r="CL613" s="56">
        <f>+BR598+27420000</f>
        <v>272639414.21731925</v>
      </c>
    </row>
    <row r="614" spans="42:90" x14ac:dyDescent="0.3">
      <c r="BE614" s="500"/>
      <c r="BY614" s="500"/>
    </row>
    <row r="615" spans="42:90" x14ac:dyDescent="0.3">
      <c r="BE615" s="500"/>
      <c r="BY615" s="500"/>
      <c r="CL615" s="59">
        <f>+CL613/CL598</f>
        <v>0.82120305487144352</v>
      </c>
    </row>
    <row r="616" spans="42:90" x14ac:dyDescent="0.3">
      <c r="BE616" s="500"/>
      <c r="BY616" s="500"/>
    </row>
    <row r="617" spans="42:90" x14ac:dyDescent="0.3">
      <c r="BE617" s="500"/>
      <c r="BY617" s="500"/>
    </row>
    <row r="618" spans="42:90" x14ac:dyDescent="0.3">
      <c r="BE618" s="500"/>
      <c r="BY618" s="500"/>
    </row>
    <row r="619" spans="42:90" x14ac:dyDescent="0.3">
      <c r="BE619" s="500"/>
      <c r="BY619" s="500"/>
    </row>
    <row r="620" spans="42:90" x14ac:dyDescent="0.3">
      <c r="BE620" s="500"/>
      <c r="BY620" s="500"/>
    </row>
    <row r="621" spans="42:90" x14ac:dyDescent="0.3">
      <c r="BE621" s="500"/>
      <c r="BY621" s="500"/>
    </row>
    <row r="622" spans="42:90" x14ac:dyDescent="0.3">
      <c r="BE622" s="500"/>
      <c r="BF622" s="500"/>
      <c r="BG622" s="500"/>
      <c r="BH622" s="500"/>
      <c r="BI622" s="500"/>
      <c r="BJ622" s="500"/>
      <c r="BK622" s="500"/>
      <c r="BL622" s="500"/>
      <c r="BM622" s="500"/>
      <c r="BN622" s="500"/>
      <c r="BO622" s="500"/>
      <c r="BP622" s="500"/>
      <c r="BQ622" s="500"/>
      <c r="BR622" s="500"/>
      <c r="BS622" s="500"/>
      <c r="BT622" s="500"/>
      <c r="BU622" s="500"/>
      <c r="BV622" s="500"/>
      <c r="BW622" s="500"/>
      <c r="BX622" s="500"/>
      <c r="BY622" s="500"/>
    </row>
    <row r="623" spans="42:90" x14ac:dyDescent="0.3">
      <c r="BE623" s="500"/>
      <c r="BF623" s="500"/>
      <c r="BG623" s="500"/>
      <c r="BH623" s="500"/>
      <c r="BI623" s="500"/>
      <c r="BJ623" s="500"/>
      <c r="BK623" s="500"/>
      <c r="BL623" s="500"/>
      <c r="BM623" s="500"/>
      <c r="BN623" s="500"/>
      <c r="BO623" s="500"/>
      <c r="BP623" s="500"/>
      <c r="BQ623" s="500"/>
      <c r="BR623" s="500"/>
      <c r="BS623" s="500"/>
      <c r="BT623" s="500"/>
      <c r="BU623" s="500"/>
      <c r="BV623" s="500"/>
      <c r="BW623" s="500"/>
      <c r="BX623" s="500"/>
      <c r="BY623" s="500"/>
    </row>
    <row r="624" spans="42:90" x14ac:dyDescent="0.3">
      <c r="BE624" s="500"/>
      <c r="BF624" s="500"/>
      <c r="BG624" s="500"/>
      <c r="BH624" s="500"/>
      <c r="BI624" s="500"/>
      <c r="BJ624" s="500"/>
      <c r="BK624" s="500"/>
      <c r="BL624" s="500"/>
      <c r="BM624" s="500"/>
      <c r="BN624" s="500"/>
      <c r="BO624" s="500"/>
      <c r="BP624" s="500"/>
      <c r="BQ624" s="500"/>
      <c r="BR624" s="500"/>
      <c r="BS624" s="500"/>
      <c r="BT624" s="500"/>
      <c r="BU624" s="500"/>
      <c r="BV624" s="500"/>
      <c r="BW624" s="500"/>
      <c r="BX624" s="500"/>
      <c r="BY624" s="500"/>
    </row>
    <row r="625" spans="57:77" x14ac:dyDescent="0.3">
      <c r="BE625" s="500"/>
      <c r="BF625" s="500"/>
      <c r="BG625" s="500"/>
      <c r="BH625" s="500"/>
      <c r="BI625" s="500"/>
      <c r="BJ625" s="500"/>
      <c r="BK625" s="500"/>
      <c r="BL625" s="500"/>
      <c r="BM625" s="500"/>
      <c r="BN625" s="500"/>
      <c r="BO625" s="500"/>
      <c r="BP625" s="500"/>
      <c r="BQ625" s="500"/>
      <c r="BR625" s="500"/>
      <c r="BS625" s="500"/>
      <c r="BT625" s="500"/>
      <c r="BU625" s="500"/>
      <c r="BV625" s="500"/>
      <c r="BW625" s="500"/>
      <c r="BX625" s="500"/>
      <c r="BY625" s="500"/>
    </row>
    <row r="626" spans="57:77" x14ac:dyDescent="0.3">
      <c r="BE626" s="500"/>
      <c r="BF626" s="500"/>
      <c r="BG626" s="500"/>
      <c r="BH626" s="500"/>
      <c r="BI626" s="500"/>
      <c r="BJ626" s="500"/>
      <c r="BK626" s="500"/>
      <c r="BL626" s="500"/>
      <c r="BM626" s="500"/>
      <c r="BN626" s="500"/>
      <c r="BO626" s="500"/>
      <c r="BP626" s="500"/>
      <c r="BQ626" s="500"/>
      <c r="BR626" s="500"/>
      <c r="BS626" s="500"/>
      <c r="BT626" s="500"/>
      <c r="BU626" s="500"/>
      <c r="BV626" s="500"/>
      <c r="BW626" s="500"/>
      <c r="BX626" s="500"/>
      <c r="BY626" s="500"/>
    </row>
    <row r="627" spans="57:77" x14ac:dyDescent="0.3">
      <c r="BE627" s="500"/>
      <c r="BF627" s="500"/>
      <c r="BG627" s="500"/>
      <c r="BH627" s="500"/>
      <c r="BI627" s="500"/>
      <c r="BJ627" s="500"/>
      <c r="BK627" s="500"/>
      <c r="BL627" s="500"/>
      <c r="BM627" s="500"/>
      <c r="BN627" s="500"/>
      <c r="BO627" s="500"/>
      <c r="BP627" s="500"/>
      <c r="BQ627" s="500"/>
      <c r="BR627" s="500"/>
      <c r="BS627" s="500"/>
      <c r="BT627" s="500"/>
      <c r="BU627" s="500"/>
      <c r="BV627" s="500"/>
      <c r="BW627" s="500"/>
      <c r="BX627" s="500"/>
      <c r="BY627" s="500"/>
    </row>
    <row r="628" spans="57:77" x14ac:dyDescent="0.3">
      <c r="BE628" s="500"/>
      <c r="BF628" s="500"/>
      <c r="BG628" s="500"/>
      <c r="BH628" s="500"/>
      <c r="BI628" s="500"/>
      <c r="BJ628" s="500"/>
      <c r="BK628" s="500"/>
      <c r="BL628" s="500"/>
      <c r="BM628" s="500"/>
      <c r="BN628" s="500"/>
      <c r="BO628" s="500"/>
      <c r="BP628" s="500"/>
      <c r="BQ628" s="500"/>
      <c r="BR628" s="500"/>
      <c r="BS628" s="500"/>
      <c r="BT628" s="500"/>
      <c r="BU628" s="500"/>
      <c r="BV628" s="500"/>
      <c r="BW628" s="500"/>
      <c r="BX628" s="500"/>
      <c r="BY628" s="500"/>
    </row>
    <row r="629" spans="57:77" x14ac:dyDescent="0.3">
      <c r="BE629" s="500"/>
      <c r="BF629" s="500"/>
      <c r="BG629" s="500"/>
      <c r="BH629" s="500"/>
      <c r="BI629" s="500"/>
      <c r="BJ629" s="500"/>
      <c r="BK629" s="500"/>
      <c r="BL629" s="500"/>
      <c r="BM629" s="500"/>
      <c r="BN629" s="500"/>
      <c r="BO629" s="500"/>
      <c r="BP629" s="500"/>
      <c r="BQ629" s="500"/>
      <c r="BR629" s="500"/>
      <c r="BS629" s="500"/>
      <c r="BT629" s="500"/>
      <c r="BU629" s="500"/>
      <c r="BV629" s="500"/>
      <c r="BW629" s="500"/>
      <c r="BX629" s="500"/>
      <c r="BY629" s="500"/>
    </row>
  </sheetData>
  <mergeCells count="57">
    <mergeCell ref="AT594:AX594"/>
    <mergeCell ref="AT595:AX595"/>
    <mergeCell ref="AT596:AZ596"/>
    <mergeCell ref="BA591:BE591"/>
    <mergeCell ref="BG591:BP591"/>
    <mergeCell ref="BI593:BN593"/>
    <mergeCell ref="BI596:BN596"/>
    <mergeCell ref="BI592:BN592"/>
    <mergeCell ref="BI598:BN598"/>
    <mergeCell ref="BR594:BV594"/>
    <mergeCell ref="BR595:BV595"/>
    <mergeCell ref="BR596:BV596"/>
    <mergeCell ref="BR598:BV598"/>
    <mergeCell ref="BI597:BN597"/>
    <mergeCell ref="BR597:BV597"/>
    <mergeCell ref="BR591:BV592"/>
    <mergeCell ref="BR593:BV593"/>
    <mergeCell ref="AT573:AX573"/>
    <mergeCell ref="AT577:AZ577"/>
    <mergeCell ref="AT571:AY571"/>
    <mergeCell ref="AT574:AZ574"/>
    <mergeCell ref="AT590:BV590"/>
    <mergeCell ref="BG570:BG571"/>
    <mergeCell ref="AT572:AX572"/>
    <mergeCell ref="AK498:AV498"/>
    <mergeCell ref="AK500:AN50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531:J531"/>
    <mergeCell ref="AK508:AN508"/>
    <mergeCell ref="AK499:AN499"/>
    <mergeCell ref="AK509:AN509"/>
    <mergeCell ref="AV558:AX558"/>
    <mergeCell ref="AV563:AY563"/>
    <mergeCell ref="BE570:BE571"/>
    <mergeCell ref="AV546:AX546"/>
    <mergeCell ref="AK501:AN501"/>
    <mergeCell ref="AK502:AN502"/>
    <mergeCell ref="AK503:AN503"/>
    <mergeCell ref="AS569:BH56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04:AP506 AR504:AR50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99"/>
  <sheetViews>
    <sheetView topLeftCell="A456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+K487</f>
        <v>3490217</v>
      </c>
      <c r="AG16" s="187"/>
      <c r="AH16" s="201">
        <f>+AJ31</f>
        <v>10851.499009250409</v>
      </c>
      <c r="AI16" s="201"/>
      <c r="AJ16" s="202">
        <f>+S487</f>
        <v>88453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710138</v>
      </c>
      <c r="AG17" s="188"/>
      <c r="AH17" s="149">
        <v>10303</v>
      </c>
      <c r="AI17" s="201"/>
      <c r="AJ17" s="148">
        <v>17997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1217389</v>
      </c>
      <c r="AG18" s="188"/>
      <c r="AH18" s="149">
        <v>9509</v>
      </c>
      <c r="AI18" s="201"/>
      <c r="AJ18" s="148">
        <v>27706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5417744</v>
      </c>
      <c r="AG19" s="188"/>
      <c r="AH19" s="188"/>
      <c r="AI19" s="188"/>
      <c r="AJ19" s="206">
        <f>SUM(AJ16:AJ18)</f>
        <v>134156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Table'!H485</f>
        <v>0.15902466836300994</v>
      </c>
      <c r="AG21" s="188"/>
      <c r="AH21" s="188"/>
      <c r="AI21" s="188"/>
      <c r="AJ21" s="208">
        <f>+AJ19/'Main Table'!AA485</f>
        <v>0.2213127058990437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+E487</f>
        <v>2116516</v>
      </c>
      <c r="AE27" s="155"/>
      <c r="AF27" s="186">
        <v>10880</v>
      </c>
      <c r="AG27" s="155"/>
      <c r="AH27" s="177">
        <f>+AD27/AD$31</f>
        <v>0.5038897902677274</v>
      </c>
      <c r="AI27" s="177"/>
      <c r="AJ27" s="155">
        <f>+AF27*AH27</f>
        <v>5482.3209181128741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+G487</f>
        <v>1024225</v>
      </c>
      <c r="AE28" s="155"/>
      <c r="AF28" s="186">
        <v>11531</v>
      </c>
      <c r="AG28" s="155"/>
      <c r="AH28" s="177">
        <f>+AD28/AD$31</f>
        <v>0.24384248474236106</v>
      </c>
      <c r="AI28" s="177"/>
      <c r="AJ28" s="155">
        <f>+AF28*AH28</f>
        <v>2811.7476915641655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+I487</f>
        <v>349476</v>
      </c>
      <c r="AE29" s="155"/>
      <c r="AF29" s="186">
        <v>9802</v>
      </c>
      <c r="AG29" s="155"/>
      <c r="AH29" s="177">
        <f>+AD29/AD$31</f>
        <v>8.320153891754388E-2</v>
      </c>
      <c r="AI29" s="177"/>
      <c r="AJ29" s="155">
        <f>+AF29*AH29</f>
        <v>815.54148446976512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710138</v>
      </c>
      <c r="AE30" s="237"/>
      <c r="AF30" s="155">
        <f>+AH17</f>
        <v>10303</v>
      </c>
      <c r="AG30" s="237"/>
      <c r="AH30" s="177">
        <f>+AD30/AD$31</f>
        <v>0.1690661860723677</v>
      </c>
      <c r="AI30" s="237"/>
      <c r="AJ30" s="155">
        <f>+AF30*AH30</f>
        <v>1741.8889151036044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4200355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10851.499009250409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Table'!AA485</f>
        <v>606183</v>
      </c>
      <c r="AJ49" s="56">
        <f>+AJ19</f>
        <v>134156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134156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472027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198251.34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273775.66000000003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0.45163863057855469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85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:S477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482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41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41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41" x14ac:dyDescent="0.3">
      <c r="C483" s="157">
        <f t="shared" si="75"/>
        <v>44382</v>
      </c>
      <c r="E483" s="241"/>
      <c r="F483" s="7"/>
      <c r="G483" s="7"/>
      <c r="H483" s="7"/>
      <c r="I483" s="7"/>
      <c r="J483" s="244"/>
      <c r="K483" s="7"/>
      <c r="L483" s="6"/>
      <c r="M483" s="438"/>
      <c r="N483" s="29"/>
      <c r="O483" s="29"/>
      <c r="P483" s="29"/>
      <c r="Q483" s="332"/>
      <c r="R483" s="6"/>
      <c r="S483" s="7"/>
      <c r="T483" s="6"/>
      <c r="U483" s="243"/>
      <c r="Y483" s="56"/>
    </row>
    <row r="484" spans="3:41" x14ac:dyDescent="0.3">
      <c r="C484" s="157">
        <f t="shared" si="75"/>
        <v>44383</v>
      </c>
      <c r="E484" s="241"/>
      <c r="F484" s="7"/>
      <c r="G484" s="7"/>
      <c r="H484" s="7"/>
      <c r="I484" s="7"/>
      <c r="J484" s="244"/>
      <c r="K484" s="7"/>
      <c r="L484" s="6"/>
      <c r="M484" s="438"/>
      <c r="N484" s="29"/>
      <c r="O484" s="29"/>
      <c r="P484" s="29"/>
      <c r="Q484" s="332"/>
      <c r="R484" s="6"/>
      <c r="S484" s="7"/>
      <c r="T484" s="6"/>
      <c r="U484" s="243"/>
      <c r="Y484" s="56"/>
    </row>
    <row r="485" spans="3:41" ht="15" thickBot="1" x14ac:dyDescent="0.35">
      <c r="C485" s="157">
        <f t="shared" si="75"/>
        <v>44384</v>
      </c>
      <c r="E485" s="245"/>
      <c r="F485" s="246"/>
      <c r="G485" s="246"/>
      <c r="H485" s="246"/>
      <c r="I485" s="246"/>
      <c r="J485" s="246"/>
      <c r="K485" s="246"/>
      <c r="L485" s="247"/>
      <c r="M485" s="248"/>
      <c r="N485" s="248"/>
      <c r="O485" s="248"/>
      <c r="P485" s="248"/>
      <c r="Q485" s="331"/>
      <c r="R485" s="247"/>
      <c r="S485" s="247"/>
      <c r="T485" s="247"/>
      <c r="U485" s="249"/>
      <c r="W485">
        <f>+W405+1</f>
        <v>396</v>
      </c>
      <c r="Y485" s="59"/>
    </row>
    <row r="486" spans="3:41" x14ac:dyDescent="0.3">
      <c r="E486" s="56"/>
      <c r="F486" s="1"/>
      <c r="G486" s="56"/>
      <c r="H486" s="56"/>
      <c r="I486" s="56"/>
      <c r="J486" s="1"/>
      <c r="K486" s="56"/>
      <c r="S486" s="56"/>
    </row>
    <row r="487" spans="3:41" x14ac:dyDescent="0.3">
      <c r="C487" s="166" t="s">
        <v>73</v>
      </c>
      <c r="E487" s="56">
        <f>+E482</f>
        <v>2116516</v>
      </c>
      <c r="F487" s="56"/>
      <c r="G487" s="56">
        <f t="shared" ref="G487:U487" si="236">+G482</f>
        <v>1024225</v>
      </c>
      <c r="H487" s="56">
        <f t="shared" si="236"/>
        <v>0</v>
      </c>
      <c r="I487" s="56">
        <f t="shared" si="236"/>
        <v>349476</v>
      </c>
      <c r="J487" s="56">
        <f t="shared" si="236"/>
        <v>0</v>
      </c>
      <c r="K487" s="56">
        <f t="shared" si="236"/>
        <v>3490217</v>
      </c>
      <c r="L487" s="56">
        <f t="shared" si="236"/>
        <v>0</v>
      </c>
      <c r="M487" s="56">
        <f t="shared" si="236"/>
        <v>1.3238751717527448E-4</v>
      </c>
      <c r="N487" s="56">
        <f t="shared" si="236"/>
        <v>0</v>
      </c>
      <c r="O487" s="56">
        <f t="shared" si="236"/>
        <v>0</v>
      </c>
      <c r="P487" s="56">
        <f t="shared" si="236"/>
        <v>0</v>
      </c>
      <c r="Q487" s="56">
        <f t="shared" si="236"/>
        <v>462</v>
      </c>
      <c r="R487" s="56">
        <f t="shared" si="236"/>
        <v>0</v>
      </c>
      <c r="S487" s="56">
        <f t="shared" si="236"/>
        <v>88453</v>
      </c>
      <c r="T487" s="56">
        <f t="shared" si="236"/>
        <v>0</v>
      </c>
      <c r="U487" s="56">
        <f t="shared" si="236"/>
        <v>2.5343123364535786E-2</v>
      </c>
      <c r="V487" s="56">
        <f>+V259</f>
        <v>0</v>
      </c>
    </row>
    <row r="488" spans="3:41" x14ac:dyDescent="0.3">
      <c r="E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</row>
    <row r="489" spans="3:41" x14ac:dyDescent="0.3">
      <c r="E489" s="59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</row>
    <row r="490" spans="3:41" x14ac:dyDescent="0.3">
      <c r="C490" s="111"/>
      <c r="D490" s="112"/>
      <c r="E490" s="349"/>
      <c r="F490" s="10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</row>
    <row r="491" spans="3:41" x14ac:dyDescent="0.3">
      <c r="E491" s="56"/>
      <c r="K491" s="56"/>
      <c r="Q491" s="56"/>
    </row>
    <row r="492" spans="3:41" x14ac:dyDescent="0.3">
      <c r="D492" s="549" t="s">
        <v>26</v>
      </c>
      <c r="E492" t="s">
        <v>158</v>
      </c>
      <c r="K492" s="549"/>
      <c r="Q492" s="56"/>
      <c r="S492" s="59"/>
    </row>
    <row r="494" spans="3:41" x14ac:dyDescent="0.3">
      <c r="U494" s="549"/>
    </row>
    <row r="495" spans="3:41" x14ac:dyDescent="0.3">
      <c r="AO495" s="1">
        <v>3797000</v>
      </c>
    </row>
    <row r="496" spans="3:41" x14ac:dyDescent="0.3">
      <c r="C496" s="1"/>
    </row>
    <row r="497" spans="3:41" x14ac:dyDescent="0.3">
      <c r="C497" s="1"/>
      <c r="AO497" s="1">
        <v>30000</v>
      </c>
    </row>
    <row r="498" spans="3:41" x14ac:dyDescent="0.3">
      <c r="C498" s="59"/>
    </row>
    <row r="499" spans="3:41" x14ac:dyDescent="0.3">
      <c r="AO499" s="235">
        <f>+AO497/AO495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74"/>
  <sheetViews>
    <sheetView tabSelected="1" topLeftCell="A403" workbookViewId="0">
      <selection activeCell="H417" sqref="H417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2.6557904856369693E-3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Table'!$H$474</f>
        <v>33981895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Table'!AA485</f>
        <v>606183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3798</v>
      </c>
      <c r="J22" s="116"/>
      <c r="K22" s="127"/>
      <c r="L22" s="238">
        <v>3798</v>
      </c>
      <c r="M22" s="127"/>
      <c r="N22" s="147">
        <f>+(I22-L22)/I22</f>
        <v>0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33371914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Table'!AP485</f>
        <v>29100272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4271642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29100272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33371914</v>
      </c>
      <c r="J27" s="116"/>
      <c r="K27" s="677">
        <v>33364663</v>
      </c>
      <c r="L27" s="677"/>
      <c r="M27" s="127"/>
      <c r="N27" s="137">
        <f>+I27-K27</f>
        <v>7251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0.97955118523298423</v>
      </c>
      <c r="J28" s="127"/>
      <c r="K28" s="127"/>
      <c r="L28" s="127"/>
      <c r="M28" s="98"/>
      <c r="N28" s="463">
        <f>+N27/K27</f>
        <v>2.1732573771238151E-4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Table'!H485</f>
        <v>34068576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33371914</v>
      </c>
      <c r="J34" s="680"/>
      <c r="K34" s="22"/>
      <c r="L34" s="25">
        <f>+I34/$I$32</f>
        <v>0.97955118523298423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606183</v>
      </c>
      <c r="J35" s="687"/>
      <c r="K35" s="22"/>
      <c r="L35" s="25">
        <f>+I35/$I$32</f>
        <v>1.7793024281378828E-2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90479</v>
      </c>
      <c r="J36" s="682"/>
      <c r="K36" s="259"/>
      <c r="L36" s="234">
        <f>+I36/$I$32</f>
        <v>2.6557904856369693E-3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Table'!AP503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Table'!AP544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2.6557904856369693E-3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2.6557904856369693E-3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2.6557904856369693E-3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2.6557904856369693E-3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38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5:36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5:36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5:36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5:36" x14ac:dyDescent="0.3">
      <c r="O436" s="98"/>
      <c r="T436" s="250"/>
      <c r="U436" s="573">
        <f t="shared" si="21"/>
        <v>44381</v>
      </c>
      <c r="V436" s="6"/>
      <c r="W436" s="253">
        <f>+I$36</f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5:36" x14ac:dyDescent="0.3">
      <c r="O437" s="98"/>
      <c r="T437" s="250"/>
      <c r="U437" s="252">
        <f t="shared" si="21"/>
        <v>44382</v>
      </c>
      <c r="V437" s="6"/>
      <c r="W437" s="253"/>
      <c r="X437" s="6"/>
      <c r="Y437" s="44"/>
      <c r="Z437" s="6"/>
      <c r="AA437" s="254"/>
      <c r="AB437" s="6"/>
      <c r="AC437" s="258"/>
      <c r="AD437" s="251"/>
    </row>
    <row r="438" spans="5:36" ht="15" thickBot="1" x14ac:dyDescent="0.35">
      <c r="O438" s="98"/>
      <c r="T438" s="255"/>
      <c r="U438" s="350">
        <f t="shared" si="21"/>
        <v>44383</v>
      </c>
      <c r="V438" s="247"/>
      <c r="W438" s="351"/>
      <c r="X438" s="247"/>
      <c r="Y438" s="256"/>
      <c r="Z438" s="247"/>
      <c r="AA438" s="352"/>
      <c r="AB438" s="247"/>
      <c r="AC438" s="353"/>
      <c r="AD438" s="257"/>
    </row>
    <row r="439" spans="5:36" x14ac:dyDescent="0.3">
      <c r="O439" s="98"/>
    </row>
    <row r="440" spans="5:36" x14ac:dyDescent="0.3">
      <c r="O440" s="98"/>
      <c r="P440" s="57"/>
      <c r="Q440" s="57"/>
      <c r="R440" s="57"/>
    </row>
    <row r="441" spans="5:36" x14ac:dyDescent="0.3">
      <c r="O441" s="98"/>
    </row>
    <row r="442" spans="5:36" ht="15" thickBot="1" x14ac:dyDescent="0.35">
      <c r="O442" s="98"/>
    </row>
    <row r="443" spans="5:36" ht="15.6" thickTop="1" thickBot="1" x14ac:dyDescent="0.35">
      <c r="Q443" s="441"/>
      <c r="R443" s="442"/>
      <c r="S443" s="442"/>
      <c r="T443" s="442"/>
      <c r="U443" s="442"/>
      <c r="V443" s="442"/>
      <c r="W443" s="442"/>
      <c r="X443" s="442"/>
      <c r="Y443" s="442"/>
      <c r="Z443" s="442"/>
      <c r="AA443" s="442"/>
      <c r="AB443" s="443"/>
    </row>
    <row r="444" spans="5:36" ht="15" thickBot="1" x14ac:dyDescent="0.35">
      <c r="E444" s="704" t="s">
        <v>106</v>
      </c>
      <c r="F444" s="705"/>
      <c r="G444" s="705"/>
      <c r="H444" s="705"/>
      <c r="I444" s="705"/>
      <c r="J444" s="705"/>
      <c r="K444" s="705"/>
      <c r="L444" s="705"/>
      <c r="M444" s="706"/>
      <c r="Q444" s="444"/>
      <c r="R444" s="6"/>
      <c r="S444" s="6"/>
      <c r="T444" s="6"/>
      <c r="U444" s="5" t="s">
        <v>132</v>
      </c>
      <c r="V444" s="5"/>
      <c r="W444" s="5"/>
      <c r="X444" s="5"/>
      <c r="Y444" s="5"/>
      <c r="Z444" s="5"/>
      <c r="AA444" s="5" t="s">
        <v>28</v>
      </c>
      <c r="AB444" s="445"/>
    </row>
    <row r="445" spans="5:36" x14ac:dyDescent="0.3">
      <c r="E445" s="395"/>
      <c r="F445" s="396" t="s">
        <v>107</v>
      </c>
      <c r="G445" s="396"/>
      <c r="H445" s="396"/>
      <c r="I445" s="707">
        <v>21477737</v>
      </c>
      <c r="J445" s="707"/>
      <c r="K445" s="707"/>
      <c r="L445" s="707"/>
      <c r="M445" s="397"/>
      <c r="Q445" s="444"/>
      <c r="R445" s="437" t="s">
        <v>134</v>
      </c>
      <c r="S445" s="6"/>
      <c r="T445" s="6"/>
      <c r="U445" s="437" t="s">
        <v>133</v>
      </c>
      <c r="V445" s="5"/>
      <c r="W445" s="437" t="s">
        <v>20</v>
      </c>
      <c r="X445" s="5"/>
      <c r="Y445" s="437" t="s">
        <v>4</v>
      </c>
      <c r="Z445" s="5"/>
      <c r="AA445" s="446" t="s">
        <v>131</v>
      </c>
      <c r="AB445" s="445"/>
    </row>
    <row r="446" spans="5:36" x14ac:dyDescent="0.3">
      <c r="E446" s="395"/>
      <c r="F446" s="396" t="s">
        <v>97</v>
      </c>
      <c r="G446" s="396"/>
      <c r="H446" s="396"/>
      <c r="I446" s="396"/>
      <c r="J446" s="396"/>
      <c r="K446" s="396"/>
      <c r="L446" s="398">
        <f>+I458/I445</f>
        <v>4.5847474526762295E-4</v>
      </c>
      <c r="M446" s="397"/>
      <c r="Q446" s="444"/>
      <c r="R446" s="6" t="s">
        <v>121</v>
      </c>
      <c r="S446" s="6"/>
      <c r="T446" s="6"/>
      <c r="U446" s="7">
        <v>2003</v>
      </c>
      <c r="V446" s="6"/>
      <c r="W446" s="7">
        <v>389666</v>
      </c>
      <c r="X446" s="6"/>
      <c r="Y446" s="7">
        <v>31257</v>
      </c>
      <c r="Z446" s="6"/>
      <c r="AA446" s="253">
        <f>+AJ446</f>
        <v>19500</v>
      </c>
      <c r="AB446" s="445"/>
      <c r="AJ446" s="1">
        <v>19500</v>
      </c>
    </row>
    <row r="447" spans="5:36" x14ac:dyDescent="0.3">
      <c r="E447" s="395"/>
      <c r="F447" s="708" t="s">
        <v>95</v>
      </c>
      <c r="G447" s="708"/>
      <c r="H447" s="396"/>
      <c r="I447" s="396"/>
      <c r="J447" s="396"/>
      <c r="K447" s="396"/>
      <c r="L447" s="399">
        <f>+I458/(I445/100000)</f>
        <v>45.847474526762298</v>
      </c>
      <c r="M447" s="397"/>
      <c r="Q447" s="444"/>
      <c r="R447" s="6" t="s">
        <v>122</v>
      </c>
      <c r="S447" s="6"/>
      <c r="T447" s="6"/>
      <c r="U447" s="7">
        <v>1913</v>
      </c>
      <c r="V447" s="6"/>
      <c r="W447" s="7">
        <v>169892</v>
      </c>
      <c r="X447" s="6"/>
      <c r="Y447" s="7">
        <v>13076</v>
      </c>
      <c r="Z447" s="6"/>
      <c r="AA447" s="253">
        <f t="shared" ref="AA447:AA455" si="64">+AJ447</f>
        <v>8900</v>
      </c>
      <c r="AB447" s="445"/>
      <c r="AJ447" s="1">
        <v>8900</v>
      </c>
    </row>
    <row r="448" spans="5:36" x14ac:dyDescent="0.3">
      <c r="E448" s="395"/>
      <c r="F448" s="400"/>
      <c r="G448" s="400"/>
      <c r="H448" s="396"/>
      <c r="I448" s="396"/>
      <c r="J448" s="396"/>
      <c r="K448" s="396"/>
      <c r="L448" s="399"/>
      <c r="M448" s="397"/>
      <c r="Q448" s="444"/>
      <c r="R448" s="6" t="s">
        <v>123</v>
      </c>
      <c r="S448" s="6"/>
      <c r="T448" s="6"/>
      <c r="U448" s="7">
        <v>1568</v>
      </c>
      <c r="V448" s="6"/>
      <c r="W448" s="7">
        <v>16606</v>
      </c>
      <c r="X448" s="6"/>
      <c r="Y448" s="7">
        <v>912</v>
      </c>
      <c r="Z448" s="6"/>
      <c r="AA448" s="253">
        <f t="shared" si="64"/>
        <v>1100</v>
      </c>
      <c r="AB448" s="445"/>
      <c r="AJ448" s="1">
        <v>1100</v>
      </c>
    </row>
    <row r="449" spans="4:36" x14ac:dyDescent="0.3">
      <c r="E449" s="395"/>
      <c r="F449" s="400" t="s">
        <v>108</v>
      </c>
      <c r="G449" s="400"/>
      <c r="H449" s="708" t="s">
        <v>109</v>
      </c>
      <c r="I449" s="708"/>
      <c r="J449" s="396"/>
      <c r="K449" s="396"/>
      <c r="L449" s="399"/>
      <c r="M449" s="397"/>
      <c r="Q449" s="444"/>
      <c r="R449" s="6" t="s">
        <v>56</v>
      </c>
      <c r="S449" s="6"/>
      <c r="T449" s="6"/>
      <c r="U449" s="7">
        <v>1561</v>
      </c>
      <c r="V449" s="6"/>
      <c r="W449" s="7">
        <v>107611</v>
      </c>
      <c r="X449" s="6"/>
      <c r="Y449" s="7">
        <v>7937</v>
      </c>
      <c r="Z449" s="6"/>
      <c r="AA449" s="253">
        <f t="shared" si="64"/>
        <v>7000</v>
      </c>
      <c r="AB449" s="445"/>
      <c r="AJ449" s="1">
        <v>7000</v>
      </c>
    </row>
    <row r="450" spans="4:36" ht="15" thickBot="1" x14ac:dyDescent="0.35">
      <c r="E450" s="401"/>
      <c r="F450" s="402"/>
      <c r="G450" s="402"/>
      <c r="H450" s="402"/>
      <c r="I450" s="402"/>
      <c r="J450" s="402"/>
      <c r="K450" s="402"/>
      <c r="L450" s="402"/>
      <c r="M450" s="403"/>
      <c r="Q450" s="444"/>
      <c r="R450" s="6" t="s">
        <v>128</v>
      </c>
      <c r="S450" s="6"/>
      <c r="T450" s="6"/>
      <c r="U450" s="7">
        <v>1435</v>
      </c>
      <c r="V450" s="6"/>
      <c r="W450" s="7">
        <v>10128</v>
      </c>
      <c r="X450" s="6"/>
      <c r="Y450" s="7">
        <v>541</v>
      </c>
      <c r="Z450" s="6"/>
      <c r="AA450" s="253">
        <f t="shared" si="64"/>
        <v>700</v>
      </c>
      <c r="AB450" s="445"/>
      <c r="AJ450" s="1">
        <v>700</v>
      </c>
    </row>
    <row r="451" spans="4:36" x14ac:dyDescent="0.3">
      <c r="Q451" s="444"/>
      <c r="R451" s="6" t="s">
        <v>124</v>
      </c>
      <c r="S451" s="6"/>
      <c r="T451" s="6"/>
      <c r="U451" s="7">
        <v>1288</v>
      </c>
      <c r="V451" s="6"/>
      <c r="W451" s="7">
        <v>45913</v>
      </c>
      <c r="X451" s="6"/>
      <c r="Y451" s="7">
        <v>4287</v>
      </c>
      <c r="Z451" s="6"/>
      <c r="AA451" s="253">
        <f t="shared" si="64"/>
        <v>3600</v>
      </c>
      <c r="AB451" s="445"/>
      <c r="AJ451" s="1">
        <v>3600</v>
      </c>
    </row>
    <row r="452" spans="4:36" ht="15" thickBot="1" x14ac:dyDescent="0.35">
      <c r="D452" s="78"/>
      <c r="E452" s="139"/>
      <c r="F452" s="139"/>
      <c r="G452" s="139"/>
      <c r="H452" s="139"/>
      <c r="I452" s="310"/>
      <c r="J452" s="78"/>
      <c r="K452" s="98"/>
      <c r="L452" s="98"/>
      <c r="M452" s="98"/>
      <c r="N452" s="98"/>
      <c r="Q452" s="444"/>
      <c r="R452" s="6" t="s">
        <v>129</v>
      </c>
      <c r="S452" s="6"/>
      <c r="T452" s="6"/>
      <c r="U452" s="7">
        <v>1129</v>
      </c>
      <c r="V452" s="6"/>
      <c r="W452" s="7">
        <v>52477</v>
      </c>
      <c r="X452" s="6"/>
      <c r="Y452" s="7">
        <v>3152</v>
      </c>
      <c r="Z452" s="6"/>
      <c r="AA452" s="253">
        <f t="shared" si="64"/>
        <v>4600</v>
      </c>
      <c r="AB452" s="445"/>
      <c r="AJ452" s="1">
        <v>4600</v>
      </c>
    </row>
    <row r="453" spans="4:36" ht="16.2" thickBot="1" x14ac:dyDescent="0.35">
      <c r="D453" s="381"/>
      <c r="E453" s="709" t="s">
        <v>119</v>
      </c>
      <c r="F453" s="710"/>
      <c r="G453" s="710"/>
      <c r="H453" s="710"/>
      <c r="I453" s="710"/>
      <c r="J453" s="711"/>
      <c r="K453" s="382"/>
      <c r="L453" s="394" t="s">
        <v>10</v>
      </c>
      <c r="M453" s="383"/>
      <c r="N453" s="98"/>
      <c r="Q453" s="444"/>
      <c r="R453" s="6" t="s">
        <v>125</v>
      </c>
      <c r="S453" s="6"/>
      <c r="T453" s="6"/>
      <c r="U453" s="7">
        <v>1118</v>
      </c>
      <c r="V453" s="6"/>
      <c r="W453" s="7">
        <v>10889</v>
      </c>
      <c r="X453" s="6"/>
      <c r="Y453" s="7">
        <v>505</v>
      </c>
      <c r="Z453" s="6"/>
      <c r="AA453" s="253">
        <f t="shared" si="64"/>
        <v>980</v>
      </c>
      <c r="AB453" s="445"/>
      <c r="AJ453" s="1">
        <v>980</v>
      </c>
    </row>
    <row r="454" spans="4:36" x14ac:dyDescent="0.3">
      <c r="D454" s="360"/>
      <c r="E454" s="384" t="s">
        <v>75</v>
      </c>
      <c r="F454" s="16"/>
      <c r="G454" s="16"/>
      <c r="H454" s="16"/>
      <c r="I454" s="712">
        <f>+K81</f>
        <v>48675</v>
      </c>
      <c r="J454" s="712"/>
      <c r="K454" s="16"/>
      <c r="L454" s="60">
        <f>+I454/$I$454</f>
        <v>1</v>
      </c>
      <c r="M454" s="385"/>
      <c r="N454" s="98"/>
      <c r="Q454" s="444"/>
      <c r="R454" s="6" t="s">
        <v>126</v>
      </c>
      <c r="S454" s="6"/>
      <c r="T454" s="6"/>
      <c r="U454" s="7">
        <v>1093</v>
      </c>
      <c r="V454" s="6"/>
      <c r="W454" s="7">
        <v>138546</v>
      </c>
      <c r="X454" s="6"/>
      <c r="Y454" s="7">
        <v>6770</v>
      </c>
      <c r="Z454" s="6"/>
      <c r="AA454" s="253">
        <f t="shared" si="64"/>
        <v>12700</v>
      </c>
      <c r="AB454" s="445"/>
      <c r="AJ454" s="1">
        <v>12700</v>
      </c>
    </row>
    <row r="455" spans="4:36" x14ac:dyDescent="0.3">
      <c r="D455" s="360"/>
      <c r="E455" s="384"/>
      <c r="F455" s="16"/>
      <c r="G455" s="16"/>
      <c r="H455" s="16"/>
      <c r="I455" s="16"/>
      <c r="J455" s="16"/>
      <c r="K455" s="16"/>
      <c r="L455" s="16"/>
      <c r="M455" s="385"/>
      <c r="N455" s="98"/>
      <c r="Q455" s="444"/>
      <c r="R455" s="6" t="s">
        <v>127</v>
      </c>
      <c r="S455" s="6"/>
      <c r="T455" s="6"/>
      <c r="U455" s="447">
        <v>1081</v>
      </c>
      <c r="V455" s="6"/>
      <c r="W455" s="447">
        <v>65337</v>
      </c>
      <c r="X455" s="6"/>
      <c r="Y455" s="447">
        <v>3108</v>
      </c>
      <c r="Z455" s="6"/>
      <c r="AA455" s="448">
        <f t="shared" si="64"/>
        <v>6100</v>
      </c>
      <c r="AB455" s="445"/>
      <c r="AJ455" s="439">
        <v>6100</v>
      </c>
    </row>
    <row r="456" spans="4:36" x14ac:dyDescent="0.3">
      <c r="D456" s="372"/>
      <c r="E456" s="15"/>
      <c r="F456" s="386" t="s">
        <v>100</v>
      </c>
      <c r="G456" s="386"/>
      <c r="H456" s="15"/>
      <c r="I456" s="713">
        <f>+I81</f>
        <v>36684</v>
      </c>
      <c r="J456" s="714"/>
      <c r="K456" s="15"/>
      <c r="L456" s="60">
        <f>+I456/$I$454</f>
        <v>0.75365177195685673</v>
      </c>
      <c r="M456" s="365"/>
      <c r="N456" s="98"/>
      <c r="Q456" s="444"/>
      <c r="R456" s="5" t="s">
        <v>31</v>
      </c>
      <c r="S456" s="6"/>
      <c r="T456" s="6"/>
      <c r="U456" s="253">
        <f>+W456/(AA456/100)</f>
        <v>1545.0521632402579</v>
      </c>
      <c r="V456" s="6"/>
      <c r="W456" s="253">
        <f>SUM(W446:W455)</f>
        <v>1007065</v>
      </c>
      <c r="X456" s="6"/>
      <c r="Y456" s="253">
        <f>SUM(Y446:Y455)</f>
        <v>71545</v>
      </c>
      <c r="Z456" s="6"/>
      <c r="AA456" s="253">
        <f>SUM(AA446:AA455)</f>
        <v>65180</v>
      </c>
      <c r="AB456" s="445"/>
      <c r="AJ456" s="56">
        <f>SUM(AJ446:AJ455)</f>
        <v>65180</v>
      </c>
    </row>
    <row r="457" spans="4:36" x14ac:dyDescent="0.3">
      <c r="D457" s="372"/>
      <c r="E457" s="15"/>
      <c r="F457" s="15" t="s">
        <v>76</v>
      </c>
      <c r="G457" s="15"/>
      <c r="H457" s="15"/>
      <c r="I457" s="715">
        <f>+I75</f>
        <v>2144</v>
      </c>
      <c r="J457" s="716"/>
      <c r="K457" s="15"/>
      <c r="L457" s="60">
        <f>+I457/$I$454</f>
        <v>4.4047252182845401E-2</v>
      </c>
      <c r="M457" s="365"/>
      <c r="N457" s="98"/>
      <c r="Q457" s="444"/>
      <c r="R457" s="5"/>
      <c r="S457" s="6"/>
      <c r="T457" s="6"/>
      <c r="U457" s="6"/>
      <c r="V457" s="6"/>
      <c r="W457" s="253"/>
      <c r="X457" s="6"/>
      <c r="Y457" s="253"/>
      <c r="Z457" s="6"/>
      <c r="AA457" s="6"/>
      <c r="AB457" s="445"/>
      <c r="AJ457" s="56"/>
    </row>
    <row r="458" spans="4:36" ht="15" thickBot="1" x14ac:dyDescent="0.35">
      <c r="D458" s="372"/>
      <c r="E458" s="701" t="s">
        <v>101</v>
      </c>
      <c r="F458" s="701"/>
      <c r="G458" s="701"/>
      <c r="H458" s="15"/>
      <c r="I458" s="702">
        <f>+I454-I456-I457</f>
        <v>9847</v>
      </c>
      <c r="J458" s="703"/>
      <c r="K458" s="387"/>
      <c r="L458" s="388">
        <f>+I458/$I$454</f>
        <v>0.20230097586029788</v>
      </c>
      <c r="M458" s="365"/>
      <c r="N458" s="98"/>
      <c r="Q458" s="444"/>
      <c r="R458" s="5" t="s">
        <v>57</v>
      </c>
      <c r="S458" s="6"/>
      <c r="T458" s="6"/>
      <c r="U458" s="7">
        <v>7441</v>
      </c>
      <c r="V458" s="6"/>
      <c r="W458" s="7">
        <f>+'Main Table'!H106</f>
        <v>3029734</v>
      </c>
      <c r="X458" s="6"/>
      <c r="Y458" s="7">
        <f>+'Main Table'!AA106</f>
        <v>129682</v>
      </c>
      <c r="Z458" s="6"/>
      <c r="AA458" s="253">
        <f>+AJ458</f>
        <v>333000</v>
      </c>
      <c r="AB458" s="445"/>
      <c r="AJ458" s="56">
        <v>333000</v>
      </c>
    </row>
    <row r="459" spans="4:36" ht="15.6" thickTop="1" thickBot="1" x14ac:dyDescent="0.35">
      <c r="D459" s="372"/>
      <c r="E459" s="389"/>
      <c r="F459" s="389"/>
      <c r="G459" s="389"/>
      <c r="H459" s="15"/>
      <c r="I459" s="390"/>
      <c r="J459" s="389"/>
      <c r="K459" s="387"/>
      <c r="L459" s="391"/>
      <c r="M459" s="365"/>
      <c r="N459" s="98"/>
      <c r="Q459" s="444"/>
      <c r="R459" s="5" t="s">
        <v>130</v>
      </c>
      <c r="S459" s="6"/>
      <c r="T459" s="6"/>
      <c r="U459" s="449"/>
      <c r="V459" s="6"/>
      <c r="W459" s="450">
        <f>+W456/W458</f>
        <v>0.33239386692033029</v>
      </c>
      <c r="X459" s="6"/>
      <c r="Y459" s="450">
        <f>+Y456/Y458</f>
        <v>0.55169568637127742</v>
      </c>
      <c r="Z459" s="6"/>
      <c r="AA459" s="450">
        <f>+AA456/AA458</f>
        <v>0.19573573573573574</v>
      </c>
      <c r="AB459" s="445"/>
      <c r="AJ459" s="440">
        <f>+AJ456/AJ458</f>
        <v>0.19573573573573574</v>
      </c>
    </row>
    <row r="460" spans="4:36" ht="15.6" thickTop="1" thickBot="1" x14ac:dyDescent="0.35">
      <c r="D460" s="392"/>
      <c r="E460" s="393"/>
      <c r="F460" s="393"/>
      <c r="G460" s="393"/>
      <c r="H460" s="393"/>
      <c r="I460" s="393"/>
      <c r="J460" s="393"/>
      <c r="K460" s="393"/>
      <c r="L460" s="393"/>
      <c r="M460" s="380"/>
      <c r="N460" s="98"/>
      <c r="Q460" s="451"/>
      <c r="R460" s="452"/>
      <c r="S460" s="452"/>
      <c r="T460" s="452"/>
      <c r="U460" s="452"/>
      <c r="V460" s="452"/>
      <c r="W460" s="452"/>
      <c r="X460" s="452"/>
      <c r="Y460" s="452"/>
      <c r="Z460" s="452"/>
      <c r="AA460" s="452"/>
      <c r="AB460" s="453"/>
    </row>
    <row r="464" spans="4:36" x14ac:dyDescent="0.3">
      <c r="F464" s="1">
        <v>1248371</v>
      </c>
    </row>
    <row r="465" spans="6:23" x14ac:dyDescent="0.3">
      <c r="W465" s="1"/>
    </row>
    <row r="466" spans="6:23" x14ac:dyDescent="0.3">
      <c r="F466">
        <v>700</v>
      </c>
    </row>
    <row r="467" spans="6:23" x14ac:dyDescent="0.3">
      <c r="F467" s="76">
        <f>+F466/F464</f>
        <v>5.6073074430597954E-4</v>
      </c>
    </row>
    <row r="469" spans="6:23" x14ac:dyDescent="0.3">
      <c r="F469" s="1">
        <v>60000</v>
      </c>
    </row>
    <row r="470" spans="6:23" x14ac:dyDescent="0.3">
      <c r="F470">
        <f>+F467*F469</f>
        <v>33.643844658358773</v>
      </c>
    </row>
    <row r="472" spans="6:23" x14ac:dyDescent="0.3">
      <c r="F472" s="1">
        <v>331000000</v>
      </c>
    </row>
    <row r="473" spans="6:23" x14ac:dyDescent="0.3">
      <c r="F473" s="56">
        <f>+W86</f>
        <v>811067</v>
      </c>
    </row>
    <row r="474" spans="6:23" x14ac:dyDescent="0.3">
      <c r="F474" s="57">
        <f>+F473/F472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58:G458"/>
    <mergeCell ref="I458:J458"/>
    <mergeCell ref="E444:M444"/>
    <mergeCell ref="I445:L445"/>
    <mergeCell ref="F447:G447"/>
    <mergeCell ref="E453:J453"/>
    <mergeCell ref="I454:J454"/>
    <mergeCell ref="I456:J456"/>
    <mergeCell ref="I457:J457"/>
    <mergeCell ref="H449:I449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2021-07-06T20:41:59Z</dcterms:modified>
</cp:coreProperties>
</file>