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41718302-FDBA-486F-ADE5-DA421C090B8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2" i="2" l="1"/>
  <c r="S130" i="2" s="1"/>
  <c r="D156" i="1"/>
  <c r="BN127" i="1"/>
  <c r="BK127" i="1"/>
  <c r="BJ127" i="1"/>
  <c r="BI127" i="1"/>
  <c r="BH127" i="1"/>
  <c r="BG127" i="1"/>
  <c r="BE127" i="1"/>
  <c r="BC127" i="1"/>
  <c r="BB127" i="1"/>
  <c r="BA127" i="1"/>
  <c r="AZ127" i="1"/>
  <c r="AY127" i="1"/>
  <c r="AX127" i="1"/>
  <c r="AV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G127" i="1"/>
  <c r="AE127" i="1"/>
  <c r="AD127" i="1"/>
  <c r="AC127" i="1"/>
  <c r="AA127" i="1"/>
  <c r="Z127" i="1"/>
  <c r="Y127" i="1"/>
  <c r="X127" i="1"/>
  <c r="W127" i="1"/>
  <c r="V127" i="1"/>
  <c r="U127" i="1"/>
  <c r="T127" i="1"/>
  <c r="S127" i="1"/>
  <c r="Q127" i="1"/>
  <c r="O127" i="1"/>
  <c r="N127" i="1"/>
  <c r="M127" i="1"/>
  <c r="L127" i="1"/>
  <c r="K127" i="1"/>
  <c r="J127" i="1"/>
  <c r="I127" i="1"/>
  <c r="BN126" i="1"/>
  <c r="BK126" i="1"/>
  <c r="BJ126" i="1"/>
  <c r="BI126" i="1"/>
  <c r="BH126" i="1"/>
  <c r="BG126" i="1"/>
  <c r="BE126" i="1"/>
  <c r="BC126" i="1"/>
  <c r="BB126" i="1"/>
  <c r="BA126" i="1"/>
  <c r="AZ126" i="1"/>
  <c r="AY126" i="1"/>
  <c r="AX126" i="1"/>
  <c r="AV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G126" i="1"/>
  <c r="AF126" i="1"/>
  <c r="AE126" i="1"/>
  <c r="AD126" i="1"/>
  <c r="AC126" i="1"/>
  <c r="AA126" i="1"/>
  <c r="Y126" i="1"/>
  <c r="X126" i="1"/>
  <c r="W126" i="1"/>
  <c r="V126" i="1"/>
  <c r="U126" i="1"/>
  <c r="T126" i="1"/>
  <c r="S126" i="1"/>
  <c r="Q126" i="1"/>
  <c r="O126" i="1"/>
  <c r="N126" i="1"/>
  <c r="M126" i="1"/>
  <c r="L126" i="1"/>
  <c r="K126" i="1"/>
  <c r="J126" i="1"/>
  <c r="I126" i="1"/>
  <c r="D127" i="1"/>
  <c r="D126" i="1"/>
  <c r="BM121" i="1"/>
  <c r="BM126" i="1" s="1"/>
  <c r="BD121" i="1"/>
  <c r="BD127" i="1" s="1"/>
  <c r="AZ121" i="1"/>
  <c r="BJ121" i="1" s="1"/>
  <c r="AW121" i="1"/>
  <c r="AW127" i="1" s="1"/>
  <c r="AK121" i="1"/>
  <c r="AQ121" i="1" s="1"/>
  <c r="AF121" i="1"/>
  <c r="AH121" i="1" s="1"/>
  <c r="AH126" i="1" s="1"/>
  <c r="Z121" i="1"/>
  <c r="AD121" i="1" s="1"/>
  <c r="P121" i="1"/>
  <c r="R121" i="1" s="1"/>
  <c r="R126" i="1" s="1"/>
  <c r="J121" i="1"/>
  <c r="H121" i="1"/>
  <c r="N121" i="1" s="1"/>
  <c r="R130" i="2"/>
  <c r="P130" i="2"/>
  <c r="O130" i="2"/>
  <c r="N130" i="2"/>
  <c r="L130" i="2"/>
  <c r="J130" i="2"/>
  <c r="I130" i="2"/>
  <c r="H130" i="2"/>
  <c r="G130" i="2"/>
  <c r="E130" i="2"/>
  <c r="W122" i="2"/>
  <c r="K122" i="2"/>
  <c r="M122" i="2" s="1"/>
  <c r="M130" i="2" s="1"/>
  <c r="I20" i="3"/>
  <c r="K130" i="2" l="1"/>
  <c r="BM127" i="1"/>
  <c r="AW126" i="1"/>
  <c r="Z126" i="1"/>
  <c r="AF127" i="1"/>
  <c r="AH127" i="1"/>
  <c r="R127" i="1"/>
  <c r="H126" i="1"/>
  <c r="P126" i="1"/>
  <c r="BD126" i="1"/>
  <c r="H127" i="1"/>
  <c r="P127" i="1"/>
  <c r="BF121" i="1"/>
  <c r="AU121" i="1"/>
  <c r="BO121" i="1"/>
  <c r="BL121" i="1"/>
  <c r="AB121" i="1"/>
  <c r="U122" i="2"/>
  <c r="Q122" i="2"/>
  <c r="Q130" i="2" s="1"/>
  <c r="AU127" i="1" l="1"/>
  <c r="AU126" i="1"/>
  <c r="BF126" i="1"/>
  <c r="BF127" i="1"/>
  <c r="AB126" i="1"/>
  <c r="AB127" i="1"/>
  <c r="BL127" i="1"/>
  <c r="BL126" i="1"/>
  <c r="BQ121" i="1"/>
  <c r="BO126" i="1"/>
  <c r="BO127" i="1"/>
  <c r="E121" i="2"/>
  <c r="S121" i="2"/>
  <c r="G127" i="1" l="1"/>
  <c r="F127" i="1"/>
  <c r="E127" i="1"/>
  <c r="G126" i="1"/>
  <c r="F126" i="1"/>
  <c r="E126" i="1"/>
  <c r="BM120" i="1"/>
  <c r="BD120" i="1"/>
  <c r="AZ120" i="1"/>
  <c r="BJ120" i="1" s="1"/>
  <c r="AW120" i="1"/>
  <c r="AK120" i="1"/>
  <c r="AQ120" i="1" s="1"/>
  <c r="AF120" i="1"/>
  <c r="AH120" i="1" s="1"/>
  <c r="Z120" i="1"/>
  <c r="AD120" i="1" s="1"/>
  <c r="P120" i="1"/>
  <c r="R120" i="1" s="1"/>
  <c r="J120" i="1"/>
  <c r="H120" i="1"/>
  <c r="N120" i="1" s="1"/>
  <c r="K121" i="2"/>
  <c r="Q121" i="2" s="1"/>
  <c r="BF120" i="1" l="1"/>
  <c r="AU120" i="1"/>
  <c r="BO120" i="1"/>
  <c r="BL120" i="1"/>
  <c r="AB120" i="1"/>
  <c r="U121" i="2"/>
  <c r="M121" i="2"/>
  <c r="BQ120" i="1" l="1"/>
  <c r="D118" i="1"/>
  <c r="D116" i="1"/>
  <c r="D115" i="1"/>
  <c r="D114" i="1"/>
  <c r="S120" i="2" l="1"/>
  <c r="AF122" i="1" l="1"/>
  <c r="AF123" i="1" s="1"/>
  <c r="BM119" i="1" l="1"/>
  <c r="BD119" i="1"/>
  <c r="AZ119" i="1"/>
  <c r="BJ119" i="1" s="1"/>
  <c r="AW119" i="1"/>
  <c r="AK119" i="1"/>
  <c r="AQ119" i="1" s="1"/>
  <c r="AF119" i="1"/>
  <c r="AH119" i="1" s="1"/>
  <c r="Z119" i="1"/>
  <c r="P119" i="1"/>
  <c r="K120" i="2"/>
  <c r="Q120" i="2" s="1"/>
  <c r="H107" i="1"/>
  <c r="BF119" i="1" l="1"/>
  <c r="BL119" i="1"/>
  <c r="AD119" i="1"/>
  <c r="R119" i="1"/>
  <c r="U120" i="2"/>
  <c r="M120" i="2"/>
  <c r="S119" i="2"/>
  <c r="BM118" i="1" l="1"/>
  <c r="BD118" i="1"/>
  <c r="AZ118" i="1"/>
  <c r="BJ118" i="1" s="1"/>
  <c r="AW118" i="1"/>
  <c r="AK118" i="1"/>
  <c r="AQ118" i="1" s="1"/>
  <c r="AF118" i="1"/>
  <c r="Z118" i="1"/>
  <c r="AD118" i="1" s="1"/>
  <c r="P118" i="1"/>
  <c r="K119" i="2"/>
  <c r="Q119" i="2" s="1"/>
  <c r="R118" i="1" l="1"/>
  <c r="BF118" i="1"/>
  <c r="AH118" i="1"/>
  <c r="BL118" i="1"/>
  <c r="U119" i="2"/>
  <c r="M119" i="2"/>
  <c r="S118" i="2" l="1"/>
  <c r="K118" i="2"/>
  <c r="Q118" i="2" s="1"/>
  <c r="BM117" i="1"/>
  <c r="BD117" i="1"/>
  <c r="AZ117" i="1"/>
  <c r="BJ117" i="1" s="1"/>
  <c r="AW117" i="1"/>
  <c r="AK117" i="1"/>
  <c r="AQ117" i="1" s="1"/>
  <c r="AF117" i="1"/>
  <c r="AH117" i="1" s="1"/>
  <c r="Z117" i="1"/>
  <c r="AD117" i="1" s="1"/>
  <c r="P117" i="1"/>
  <c r="U118" i="2" l="1"/>
  <c r="M118" i="2"/>
  <c r="BL117" i="1"/>
  <c r="R117" i="1"/>
  <c r="BF117" i="1"/>
  <c r="BM116" i="1"/>
  <c r="BD116" i="1"/>
  <c r="BF116" i="1" s="1"/>
  <c r="AZ116" i="1"/>
  <c r="AW116" i="1"/>
  <c r="AK116" i="1"/>
  <c r="AQ116" i="1" s="1"/>
  <c r="Z116" i="1"/>
  <c r="S117" i="2"/>
  <c r="K117" i="2"/>
  <c r="Q117" i="2" s="1"/>
  <c r="S116" i="2"/>
  <c r="K116" i="2"/>
  <c r="Q116" i="2" s="1"/>
  <c r="BM115" i="1"/>
  <c r="BD115" i="1"/>
  <c r="AZ115" i="1"/>
  <c r="AW115" i="1"/>
  <c r="AK115" i="1"/>
  <c r="AQ115" i="1" s="1"/>
  <c r="Z115" i="1"/>
  <c r="U73" i="3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S115" i="2"/>
  <c r="AD116" i="1" l="1"/>
  <c r="U117" i="2"/>
  <c r="M117" i="2"/>
  <c r="U116" i="2"/>
  <c r="M116" i="2"/>
  <c r="BF115" i="1"/>
  <c r="AD115" i="1"/>
  <c r="BM114" i="1" l="1"/>
  <c r="BD114" i="1"/>
  <c r="AZ114" i="1"/>
  <c r="AW114" i="1"/>
  <c r="AK114" i="1"/>
  <c r="AQ114" i="1" s="1"/>
  <c r="Z114" i="1"/>
  <c r="K115" i="2"/>
  <c r="M115" i="2" s="1"/>
  <c r="W115" i="2"/>
  <c r="W116" i="2" s="1"/>
  <c r="W117" i="2" s="1"/>
  <c r="W118" i="2" s="1"/>
  <c r="W119" i="2" s="1"/>
  <c r="W120" i="2" s="1"/>
  <c r="W121" i="2" s="1"/>
  <c r="W123" i="2" s="1"/>
  <c r="W124" i="2" s="1"/>
  <c r="W125" i="2" s="1"/>
  <c r="W126" i="2" s="1"/>
  <c r="W127" i="2" s="1"/>
  <c r="W128" i="2" s="1"/>
  <c r="C115" i="2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BV114" i="1"/>
  <c r="BV115" i="1" s="1"/>
  <c r="BV116" i="1" s="1"/>
  <c r="BV117" i="1" s="1"/>
  <c r="BV118" i="1" s="1"/>
  <c r="BV119" i="1" s="1"/>
  <c r="BV120" i="1" s="1"/>
  <c r="BV121" i="1" s="1"/>
  <c r="BV122" i="1" s="1"/>
  <c r="BV123" i="1" s="1"/>
  <c r="BV124" i="1" s="1"/>
  <c r="B114" i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S114" i="2"/>
  <c r="Q115" i="2" l="1"/>
  <c r="U115" i="2"/>
  <c r="BF114" i="1"/>
  <c r="AD114" i="1"/>
  <c r="BD113" i="1" l="1"/>
  <c r="AZ113" i="1"/>
  <c r="AK113" i="1"/>
  <c r="K114" i="2"/>
  <c r="AQ113" i="1" l="1"/>
  <c r="BF113" i="1"/>
  <c r="U114" i="2"/>
  <c r="S113" i="2" l="1"/>
  <c r="BD112" i="1"/>
  <c r="AZ112" i="1"/>
  <c r="AK112" i="1"/>
  <c r="K113" i="2"/>
  <c r="M114" i="2" l="1"/>
  <c r="Q114" i="2"/>
  <c r="AQ112" i="1"/>
  <c r="BF112" i="1"/>
  <c r="U113" i="2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83" i="1" s="1"/>
  <c r="AG84" i="1" s="1"/>
  <c r="AG52" i="1"/>
  <c r="S112" i="2" l="1"/>
  <c r="BD111" i="1" l="1"/>
  <c r="K112" i="2"/>
  <c r="Q113" i="2" l="1"/>
  <c r="M113" i="2"/>
  <c r="U112" i="2"/>
  <c r="Q112" i="2"/>
  <c r="S111" i="2"/>
  <c r="AO110" i="1"/>
  <c r="BB110" i="1"/>
  <c r="K111" i="2"/>
  <c r="BD110" i="1"/>
  <c r="AF110" i="1"/>
  <c r="P110" i="1"/>
  <c r="BD109" i="1"/>
  <c r="AZ109" i="1"/>
  <c r="AK109" i="1"/>
  <c r="AQ109" i="1" s="1"/>
  <c r="S110" i="2"/>
  <c r="K110" i="2"/>
  <c r="S109" i="2"/>
  <c r="U70" i="3"/>
  <c r="U71" i="3" s="1"/>
  <c r="U72" i="3" s="1"/>
  <c r="Q111" i="2" l="1"/>
  <c r="M112" i="2"/>
  <c r="AZ111" i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Q109" i="2" l="1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44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R82" i="1" s="1"/>
  <c r="P75" i="1"/>
  <c r="P61" i="1"/>
  <c r="P54" i="1"/>
  <c r="R54" i="1" s="1"/>
  <c r="P47" i="1"/>
  <c r="P40" i="1"/>
  <c r="P33" i="1"/>
  <c r="BD89" i="1"/>
  <c r="AZ89" i="1"/>
  <c r="AK89" i="1"/>
  <c r="AQ89" i="1" s="1"/>
  <c r="AF89" i="1"/>
  <c r="AH96" i="1" s="1"/>
  <c r="P89" i="1"/>
  <c r="R89" i="1" l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AF82" i="1" s="1"/>
  <c r="K83" i="2"/>
  <c r="BD82" i="1"/>
  <c r="AZ82" i="1"/>
  <c r="AK82" i="1"/>
  <c r="S82" i="2"/>
  <c r="K82" i="2"/>
  <c r="BD81" i="1"/>
  <c r="AZ81" i="1"/>
  <c r="AK81" i="1"/>
  <c r="AH82" i="1" l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BJ82" i="1" s="1"/>
  <c r="AK76" i="1"/>
  <c r="AQ76" i="1" s="1"/>
  <c r="S77" i="2"/>
  <c r="K77" i="2"/>
  <c r="Q78" i="2" s="1"/>
  <c r="M78" i="2" l="1"/>
  <c r="BL82" i="1"/>
  <c r="BJ129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41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P68" i="1" s="1"/>
  <c r="K68" i="2"/>
  <c r="M69" i="2" s="1"/>
  <c r="BD67" i="1"/>
  <c r="AZ67" i="1"/>
  <c r="AK67" i="1"/>
  <c r="R68" i="1" l="1"/>
  <c r="R75" i="1"/>
  <c r="Q69" i="2"/>
  <c r="AQ67" i="1"/>
  <c r="U68" i="2"/>
  <c r="BF67" i="1"/>
  <c r="D149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30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4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Q41" i="2" s="1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3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39" i="2" l="1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75" i="1"/>
  <c r="B178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M113" i="1" l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O112" i="1" s="1"/>
  <c r="BQ110" i="1"/>
  <c r="Z92" i="1"/>
  <c r="AD91" i="1"/>
  <c r="AD90" i="1"/>
  <c r="H81" i="1"/>
  <c r="J81" i="1"/>
  <c r="AU80" i="1"/>
  <c r="N80" i="1"/>
  <c r="AB80" i="1"/>
  <c r="BQ112" i="1" l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O116" i="1" l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Q116" i="1" l="1"/>
  <c r="BO117" i="1"/>
  <c r="Z97" i="1"/>
  <c r="AD96" i="1"/>
  <c r="AD95" i="1"/>
  <c r="J84" i="1"/>
  <c r="H84" i="1"/>
  <c r="AU83" i="1"/>
  <c r="N83" i="1"/>
  <c r="AB83" i="1"/>
  <c r="BQ117" i="1" l="1"/>
  <c r="BO118" i="1"/>
  <c r="AD97" i="1"/>
  <c r="Z98" i="1"/>
  <c r="AU84" i="1"/>
  <c r="J85" i="1"/>
  <c r="H85" i="1"/>
  <c r="N84" i="1"/>
  <c r="AB84" i="1"/>
  <c r="BO119" i="1" l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Q119" i="1" l="1"/>
  <c r="AD100" i="1"/>
  <c r="Z101" i="1"/>
  <c r="AD99" i="1"/>
  <c r="J87" i="1"/>
  <c r="H87" i="1"/>
  <c r="AU86" i="1"/>
  <c r="N86" i="1"/>
  <c r="AB86" i="1"/>
  <c r="AD101" i="1" l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Z109" i="1" s="1"/>
  <c r="AD106" i="1"/>
  <c r="Y108" i="3"/>
  <c r="Y109" i="3" s="1"/>
  <c r="N92" i="1"/>
  <c r="H93" i="1"/>
  <c r="J93" i="1"/>
  <c r="AB92" i="1"/>
  <c r="AU92" i="1"/>
  <c r="Z110" i="1" l="1"/>
  <c r="AD109" i="1"/>
  <c r="AD108" i="1"/>
  <c r="AD107" i="1"/>
  <c r="H94" i="1"/>
  <c r="J94" i="1"/>
  <c r="N93" i="1"/>
  <c r="AU93" i="1"/>
  <c r="AB93" i="1"/>
  <c r="AA46" i="3"/>
  <c r="Z111" i="1" l="1"/>
  <c r="Z112" i="1" s="1"/>
  <c r="AD110" i="1"/>
  <c r="H95" i="1"/>
  <c r="J95" i="1"/>
  <c r="N94" i="1"/>
  <c r="AU94" i="1"/>
  <c r="AB94" i="1"/>
  <c r="Z113" i="1" l="1"/>
  <c r="AD112" i="1"/>
  <c r="AD111" i="1"/>
  <c r="J96" i="1"/>
  <c r="H96" i="1"/>
  <c r="N95" i="1"/>
  <c r="AU95" i="1"/>
  <c r="AB95" i="1"/>
  <c r="AA48" i="3"/>
  <c r="AA49" i="3"/>
  <c r="AA47" i="3"/>
  <c r="AD113" i="1" l="1"/>
  <c r="AD49" i="2"/>
  <c r="AD51" i="2" s="1"/>
  <c r="AD53" i="2" s="1"/>
  <c r="AD55" i="2" s="1"/>
  <c r="AD57" i="2" s="1"/>
  <c r="I21" i="3"/>
  <c r="I35" i="3" s="1"/>
  <c r="AJ21" i="2"/>
  <c r="AU96" i="1"/>
  <c r="H97" i="1"/>
  <c r="J97" i="1"/>
  <c r="N96" i="1"/>
  <c r="AB96" i="1"/>
  <c r="N97" i="1" l="1"/>
  <c r="H98" i="1"/>
  <c r="J98" i="1"/>
  <c r="AU97" i="1"/>
  <c r="AB97" i="1"/>
  <c r="J99" i="1" l="1"/>
  <c r="H99" i="1"/>
  <c r="N98" i="1"/>
  <c r="AU98" i="1"/>
  <c r="AB98" i="1"/>
  <c r="AA53" i="3"/>
  <c r="AA51" i="3"/>
  <c r="AA52" i="3"/>
  <c r="AA50" i="3"/>
  <c r="H100" i="1" l="1"/>
  <c r="J100" i="1"/>
  <c r="N99" i="1"/>
  <c r="AU99" i="1"/>
  <c r="AB99" i="1"/>
  <c r="AU100" i="1" l="1"/>
  <c r="J101" i="1"/>
  <c r="H101" i="1"/>
  <c r="I23" i="3" s="1"/>
  <c r="I25" i="3" s="1"/>
  <c r="I27" i="3" s="1"/>
  <c r="N100" i="1"/>
  <c r="AB100" i="1"/>
  <c r="N27" i="3" l="1"/>
  <c r="N28" i="3" s="1"/>
  <c r="I34" i="3"/>
  <c r="N101" i="1"/>
  <c r="J102" i="1"/>
  <c r="H102" i="1"/>
  <c r="AU101" i="1"/>
  <c r="AB101" i="1"/>
  <c r="N102" i="1" l="1"/>
  <c r="J103" i="1"/>
  <c r="H103" i="1"/>
  <c r="AU102" i="1"/>
  <c r="AB102" i="1"/>
  <c r="AA59" i="3"/>
  <c r="AA60" i="3"/>
  <c r="AA57" i="3"/>
  <c r="AA58" i="3"/>
  <c r="AA55" i="3"/>
  <c r="AA56" i="3"/>
  <c r="AA54" i="3"/>
  <c r="J104" i="1" l="1"/>
  <c r="H104" i="1"/>
  <c r="AU103" i="1"/>
  <c r="N103" i="1"/>
  <c r="AB103" i="1"/>
  <c r="N104" i="1" l="1"/>
  <c r="H105" i="1"/>
  <c r="J105" i="1"/>
  <c r="AU104" i="1"/>
  <c r="AB104" i="1"/>
  <c r="N105" i="1" l="1"/>
  <c r="J106" i="1"/>
  <c r="H106" i="1"/>
  <c r="AU105" i="1"/>
  <c r="AB105" i="1"/>
  <c r="AU106" i="1" l="1"/>
  <c r="J107" i="1"/>
  <c r="N106" i="1"/>
  <c r="W108" i="3"/>
  <c r="W109" i="3" s="1"/>
  <c r="AB106" i="1"/>
  <c r="J108" i="1" l="1"/>
  <c r="H108" i="1"/>
  <c r="N107" i="1"/>
  <c r="AU107" i="1"/>
  <c r="AB107" i="1"/>
  <c r="H109" i="1" l="1"/>
  <c r="J109" i="1"/>
  <c r="AU108" i="1"/>
  <c r="N108" i="1"/>
  <c r="AB108" i="1"/>
  <c r="N109" i="1" l="1"/>
  <c r="J110" i="1"/>
  <c r="H110" i="1"/>
  <c r="AB109" i="1"/>
  <c r="AU109" i="1"/>
  <c r="N110" i="1" l="1"/>
  <c r="J111" i="1"/>
  <c r="H111" i="1"/>
  <c r="AB110" i="1"/>
  <c r="AU110" i="1"/>
  <c r="AA65" i="3"/>
  <c r="AA63" i="3"/>
  <c r="AA64" i="3"/>
  <c r="AA62" i="3"/>
  <c r="J112" i="1" l="1"/>
  <c r="H112" i="1"/>
  <c r="N111" i="1"/>
  <c r="AB111" i="1"/>
  <c r="AU111" i="1"/>
  <c r="AU112" i="1" l="1"/>
  <c r="J113" i="1"/>
  <c r="H113" i="1"/>
  <c r="N112" i="1"/>
  <c r="AB112" i="1"/>
  <c r="H114" i="1" l="1"/>
  <c r="J114" i="1"/>
  <c r="N113" i="1"/>
  <c r="AU113" i="1"/>
  <c r="AB113" i="1"/>
  <c r="H115" i="1" l="1"/>
  <c r="J115" i="1"/>
  <c r="N114" i="1"/>
  <c r="AU114" i="1"/>
  <c r="AB114" i="1"/>
  <c r="AA67" i="3"/>
  <c r="AA66" i="3"/>
  <c r="N115" i="1" l="1"/>
  <c r="J116" i="1"/>
  <c r="AU115" i="1"/>
  <c r="H116" i="1"/>
  <c r="AB115" i="1"/>
  <c r="N116" i="1" l="1"/>
  <c r="J117" i="1"/>
  <c r="H117" i="1"/>
  <c r="AB116" i="1"/>
  <c r="AU116" i="1"/>
  <c r="AA71" i="3"/>
  <c r="AA72" i="3"/>
  <c r="AA69" i="3"/>
  <c r="AA70" i="3"/>
  <c r="AA68" i="3"/>
  <c r="AU117" i="1" l="1"/>
  <c r="H118" i="1"/>
  <c r="J118" i="1"/>
  <c r="AB117" i="1"/>
  <c r="N117" i="1"/>
  <c r="H119" i="1" l="1"/>
  <c r="J119" i="1"/>
  <c r="T14" i="7"/>
  <c r="N118" i="1"/>
  <c r="AB118" i="1"/>
  <c r="AU118" i="1"/>
  <c r="N119" i="1" l="1"/>
  <c r="AU119" i="1"/>
  <c r="AB119" i="1"/>
  <c r="I32" i="3"/>
  <c r="AF21" i="2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/>
  <c r="I36" i="3"/>
  <c r="I28" i="3"/>
  <c r="L32" i="3"/>
  <c r="L35" i="3"/>
  <c r="AA75" i="3" l="1"/>
  <c r="W76" i="3"/>
  <c r="AA76" i="3" s="1"/>
  <c r="AA73" i="3"/>
  <c r="AA74" i="3"/>
  <c r="L36" i="3"/>
  <c r="Y76" i="3" s="1"/>
  <c r="Y12" i="3" l="1"/>
</calcChain>
</file>

<file path=xl/sharedStrings.xml><?xml version="1.0" encoding="utf-8"?>
<sst xmlns="http://schemas.openxmlformats.org/spreadsheetml/2006/main" count="268" uniqueCount="152">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</sst>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166" fontId="10" fillId="7" borderId="26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Table'!$AF$26:$AF$117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Table'!$P$26:$P$117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Table'!$BJ$40:$BJ$117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129</xdr:row>
      <xdr:rowOff>0</xdr:rowOff>
    </xdr:from>
    <xdr:to>
      <xdr:col>53</xdr:col>
      <xdr:colOff>160020</xdr:colOff>
      <xdr:row>129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130</xdr:row>
      <xdr:rowOff>0</xdr:rowOff>
    </xdr:from>
    <xdr:to>
      <xdr:col>53</xdr:col>
      <xdr:colOff>160020</xdr:colOff>
      <xdr:row>130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139</xdr:row>
      <xdr:rowOff>99060</xdr:rowOff>
    </xdr:from>
    <xdr:to>
      <xdr:col>21</xdr:col>
      <xdr:colOff>274320</xdr:colOff>
      <xdr:row>140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139</xdr:row>
      <xdr:rowOff>129540</xdr:rowOff>
    </xdr:from>
    <xdr:to>
      <xdr:col>22</xdr:col>
      <xdr:colOff>38100</xdr:colOff>
      <xdr:row>140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85</xdr:col>
      <xdr:colOff>182880</xdr:colOff>
      <xdr:row>36</xdr:row>
      <xdr:rowOff>175260</xdr:rowOff>
    </xdr:from>
    <xdr:to>
      <xdr:col>91</xdr:col>
      <xdr:colOff>373380</xdr:colOff>
      <xdr:row>54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22860</xdr:colOff>
      <xdr:row>22</xdr:row>
      <xdr:rowOff>38100</xdr:rowOff>
    </xdr:from>
    <xdr:to>
      <xdr:col>90</xdr:col>
      <xdr:colOff>160020</xdr:colOff>
      <xdr:row>39</xdr:row>
      <xdr:rowOff>167640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79</xdr:col>
      <xdr:colOff>205740</xdr:colOff>
      <xdr:row>3</xdr:row>
      <xdr:rowOff>60960</xdr:rowOff>
    </xdr:from>
    <xdr:to>
      <xdr:col>90</xdr:col>
      <xdr:colOff>502920</xdr:colOff>
      <xdr:row>20</xdr:row>
      <xdr:rowOff>160020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30480</xdr:colOff>
      <xdr:row>27</xdr:row>
      <xdr:rowOff>7620</xdr:rowOff>
    </xdr:from>
    <xdr:to>
      <xdr:col>12</xdr:col>
      <xdr:colOff>144780</xdr:colOff>
      <xdr:row>27</xdr:row>
      <xdr:rowOff>152400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71060" y="52044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487680</xdr:colOff>
      <xdr:row>30</xdr:row>
      <xdr:rowOff>76200</xdr:rowOff>
    </xdr:from>
    <xdr:to>
      <xdr:col>31</xdr:col>
      <xdr:colOff>594360</xdr:colOff>
      <xdr:row>31</xdr:row>
      <xdr:rowOff>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2824460" y="585978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95"/>
  <sheetViews>
    <sheetView tabSelected="1" zoomScaleNormal="100" workbookViewId="0">
      <selection activeCell="E139" sqref="E139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8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7" t="s">
        <v>5</v>
      </c>
      <c r="C1" s="527"/>
      <c r="D1" s="527"/>
    </row>
    <row r="2" spans="2:89" ht="15.6" x14ac:dyDescent="0.3">
      <c r="B2" s="527" t="s">
        <v>6</v>
      </c>
      <c r="C2" s="527"/>
      <c r="D2" s="52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30" t="s">
        <v>13</v>
      </c>
      <c r="C3" s="53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8" t="s">
        <v>11</v>
      </c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11"/>
      <c r="AD4" s="326"/>
      <c r="AE4" s="448"/>
      <c r="AF4" s="448"/>
      <c r="AG4" s="448"/>
      <c r="AH4" s="448"/>
      <c r="AI4" s="12"/>
      <c r="AK4" s="510" t="s">
        <v>14</v>
      </c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31" t="s">
        <v>12</v>
      </c>
      <c r="G6" s="531"/>
      <c r="H6" s="531"/>
      <c r="I6" s="531"/>
      <c r="J6" s="531"/>
      <c r="K6" s="531"/>
      <c r="L6" s="531"/>
      <c r="M6" s="336"/>
      <c r="N6" s="336"/>
      <c r="O6" s="337"/>
      <c r="P6" s="537" t="s">
        <v>124</v>
      </c>
      <c r="Q6" s="531"/>
      <c r="R6" s="531"/>
      <c r="S6" s="531"/>
      <c r="T6" s="538"/>
      <c r="U6" s="3"/>
      <c r="V6" s="8" t="s">
        <v>7</v>
      </c>
      <c r="W6" s="30"/>
      <c r="X6" s="532">
        <v>1.2500000000000001E-2</v>
      </c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3"/>
      <c r="AJ6" s="3"/>
      <c r="AK6" s="519" t="s">
        <v>27</v>
      </c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1"/>
      <c r="AY6" s="3"/>
      <c r="AZ6" s="522" t="s">
        <v>7</v>
      </c>
      <c r="BA6" s="514"/>
      <c r="BB6" s="514"/>
      <c r="BC6" s="97"/>
      <c r="BD6" s="513" t="s">
        <v>26</v>
      </c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4"/>
      <c r="BR6" s="514"/>
      <c r="BS6" s="514"/>
      <c r="BT6" s="515"/>
      <c r="BU6" s="3"/>
    </row>
    <row r="7" spans="2:89" ht="16.2" x14ac:dyDescent="0.3">
      <c r="D7" s="516" t="s">
        <v>20</v>
      </c>
      <c r="E7" s="517"/>
      <c r="F7" s="517"/>
      <c r="G7" s="517"/>
      <c r="H7" s="517"/>
      <c r="I7" s="517"/>
      <c r="J7" s="51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34" t="s">
        <v>35</v>
      </c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6"/>
      <c r="AJ7" s="3"/>
      <c r="AK7" s="516" t="s">
        <v>76</v>
      </c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Z7" s="516" t="s">
        <v>25</v>
      </c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08" t="s">
        <v>1</v>
      </c>
      <c r="BA8" s="509"/>
      <c r="BB8" s="509"/>
      <c r="BC8" s="64"/>
      <c r="BD8" s="509" t="s">
        <v>24</v>
      </c>
      <c r="BE8" s="509"/>
      <c r="BF8" s="509"/>
      <c r="BG8" s="509"/>
      <c r="BH8" s="523"/>
      <c r="BI8" s="524" t="s">
        <v>124</v>
      </c>
      <c r="BJ8" s="525"/>
      <c r="BK8" s="525"/>
      <c r="BL8" s="526"/>
      <c r="BM8" s="508" t="s">
        <v>24</v>
      </c>
      <c r="BN8" s="509"/>
      <c r="BO8" s="50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0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32242</v>
      </c>
      <c r="AA35" s="341" t="s">
        <v>68</v>
      </c>
      <c r="AB35" s="46">
        <f t="shared" si="4"/>
        <v>5.0076725707150091E-2</v>
      </c>
      <c r="AC35" s="33"/>
      <c r="AD35" s="33">
        <f t="shared" si="5"/>
        <v>1240.0769230769231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34860</v>
      </c>
      <c r="AA36" s="33"/>
      <c r="AB36" s="46">
        <f t="shared" si="4"/>
        <v>5.1706185459971465E-2</v>
      </c>
      <c r="AC36" s="33"/>
      <c r="AD36" s="33">
        <f t="shared" si="5"/>
        <v>1291.1111111111111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37036</v>
      </c>
      <c r="AA37" s="33"/>
      <c r="AB37" s="46">
        <f t="shared" si="4"/>
        <v>5.2625820413464232E-2</v>
      </c>
      <c r="AC37" s="33"/>
      <c r="AD37" s="33">
        <f t="shared" si="5"/>
        <v>1322.7142857142858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39564</v>
      </c>
      <c r="AA38" s="33"/>
      <c r="AB38" s="46">
        <f t="shared" si="4"/>
        <v>5.3760840084465016E-2</v>
      </c>
      <c r="AC38" s="33"/>
      <c r="AD38" s="33">
        <f t="shared" si="5"/>
        <v>1364.2758620689656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41431</v>
      </c>
      <c r="AA39" s="33"/>
      <c r="AB39" s="46">
        <f t="shared" si="4"/>
        <v>5.415937347627333E-2</v>
      </c>
      <c r="AC39" s="33"/>
      <c r="AD39" s="33">
        <f t="shared" si="5"/>
        <v>1381.0333333333333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43001</v>
      </c>
      <c r="AA40" s="33"/>
      <c r="AB40" s="46">
        <f t="shared" si="4"/>
        <v>5.435142561737992E-2</v>
      </c>
      <c r="AC40" s="33"/>
      <c r="AD40" s="33">
        <f t="shared" si="5"/>
        <v>1387.1290322580646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44953</v>
      </c>
      <c r="AA41" s="33"/>
      <c r="AB41" s="46">
        <f t="shared" si="4"/>
        <v>5.4866967163792905E-2</v>
      </c>
      <c r="AC41" s="33"/>
      <c r="AD41" s="33">
        <f t="shared" si="5"/>
        <v>1404.78125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47636</v>
      </c>
      <c r="AA42" s="33"/>
      <c r="AB42" s="46">
        <f t="shared" ref="AB42:AB68" si="23">+Z42/H42</f>
        <v>5.6346358115668772E-2</v>
      </c>
      <c r="AC42" s="33"/>
      <c r="AD42" s="33">
        <f t="shared" ref="AD42:AD68" si="24">+Z42/BV42</f>
        <v>1443.5151515151515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49994</v>
      </c>
      <c r="AA43" s="33"/>
      <c r="AB43" s="46">
        <f t="shared" si="23"/>
        <v>5.7095282906818451E-2</v>
      </c>
      <c r="AC43" s="33"/>
      <c r="AD43" s="33">
        <f t="shared" si="24"/>
        <v>1470.4117647058824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52334</v>
      </c>
      <c r="AA44" s="33"/>
      <c r="AB44" s="46">
        <f t="shared" si="23"/>
        <v>5.7666794486977757E-2</v>
      </c>
      <c r="AC44" s="33"/>
      <c r="AD44" s="33">
        <f t="shared" si="24"/>
        <v>1495.2571428571428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54291</v>
      </c>
      <c r="AA45" s="33"/>
      <c r="AB45" s="46">
        <f t="shared" si="23"/>
        <v>5.737259692609438E-2</v>
      </c>
      <c r="AC45" s="33"/>
      <c r="AD45" s="33">
        <f t="shared" si="24"/>
        <v>1508.0833333333333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56356</v>
      </c>
      <c r="AA46" s="33"/>
      <c r="AB46" s="46">
        <f t="shared" si="23"/>
        <v>5.740613034235266E-2</v>
      </c>
      <c r="AC46" s="33"/>
      <c r="AD46" s="33">
        <f t="shared" si="24"/>
        <v>1523.1351351351352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57512</v>
      </c>
      <c r="AA47" s="33"/>
      <c r="AB47" s="46">
        <f t="shared" si="23"/>
        <v>5.7043331984416037E-2</v>
      </c>
      <c r="AC47" s="33"/>
      <c r="AD47" s="33">
        <f t="shared" si="24"/>
        <v>1513.4736842105262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58895</v>
      </c>
      <c r="AA48" s="33"/>
      <c r="AB48" s="46">
        <f t="shared" si="23"/>
        <v>5.7101332930002753E-2</v>
      </c>
      <c r="AC48" s="33"/>
      <c r="AD48" s="33">
        <f t="shared" si="24"/>
        <v>1510.1282051282051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61365</v>
      </c>
      <c r="AA49" s="33"/>
      <c r="AB49" s="46">
        <f t="shared" si="23"/>
        <v>5.8065651609875278E-2</v>
      </c>
      <c r="AC49" s="33"/>
      <c r="AD49" s="33">
        <f t="shared" si="24"/>
        <v>1534.125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63755</v>
      </c>
      <c r="AA50" s="33"/>
      <c r="AB50" s="46">
        <f t="shared" si="23"/>
        <v>5.8746832527067493E-2</v>
      </c>
      <c r="AC50" s="33"/>
      <c r="AD50" s="33">
        <f t="shared" si="24"/>
        <v>1555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65956</v>
      </c>
      <c r="AA51" s="33"/>
      <c r="AB51" s="46">
        <f t="shared" si="23"/>
        <v>5.909617509154818E-2</v>
      </c>
      <c r="AC51" s="33"/>
      <c r="AD51" s="33">
        <f t="shared" si="24"/>
        <v>1570.3809523809523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67853</v>
      </c>
      <c r="AA52" s="33"/>
      <c r="AB52" s="46">
        <f t="shared" si="23"/>
        <v>5.8895776877767807E-2</v>
      </c>
      <c r="AC52" s="33"/>
      <c r="AD52" s="33">
        <f t="shared" si="24"/>
        <v>1577.9767441860465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69544</v>
      </c>
      <c r="AA53" s="33"/>
      <c r="AB53" s="46">
        <f t="shared" si="23"/>
        <v>5.8844334633576738E-2</v>
      </c>
      <c r="AC53" s="33"/>
      <c r="AD53" s="33">
        <f t="shared" si="24"/>
        <v>1580.5454545454545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70697</v>
      </c>
      <c r="AA54" s="33"/>
      <c r="AB54" s="46">
        <f t="shared" si="23"/>
        <v>5.8466991625715982E-2</v>
      </c>
      <c r="AC54" s="33"/>
      <c r="AD54" s="33">
        <f t="shared" si="24"/>
        <v>1571.0444444444445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72021</v>
      </c>
      <c r="AA55" s="33"/>
      <c r="AB55" s="46">
        <f t="shared" si="23"/>
        <v>5.8369013146217938E-2</v>
      </c>
      <c r="AC55" s="33"/>
      <c r="AD55" s="33">
        <f t="shared" si="24"/>
        <v>1565.6739130434783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74371</v>
      </c>
      <c r="AA56" s="33"/>
      <c r="AB56" s="46">
        <f t="shared" si="23"/>
        <v>5.908608083490044E-2</v>
      </c>
      <c r="AC56" s="33"/>
      <c r="AD56" s="33">
        <f t="shared" si="24"/>
        <v>1582.3617021276596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76899</v>
      </c>
      <c r="AA57" s="33"/>
      <c r="AB57" s="46">
        <f t="shared" si="23"/>
        <v>5.9883284481228018E-2</v>
      </c>
      <c r="AC57" s="33"/>
      <c r="AD57" s="33">
        <f t="shared" si="24"/>
        <v>1602.0625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79028</v>
      </c>
      <c r="AA58" s="33"/>
      <c r="AB58" s="46">
        <f t="shared" si="23"/>
        <v>6.0157770657824322E-2</v>
      </c>
      <c r="AC58" s="33"/>
      <c r="AD58" s="33">
        <f t="shared" si="24"/>
        <v>1612.8163265306123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80715</v>
      </c>
      <c r="AA59" s="33"/>
      <c r="AB59" s="46">
        <f t="shared" si="23"/>
        <v>6.0107637464152493E-2</v>
      </c>
      <c r="AC59" s="33"/>
      <c r="AD59" s="33">
        <f t="shared" si="24"/>
        <v>1614.3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82137</v>
      </c>
      <c r="AA60" s="33"/>
      <c r="AB60" s="46">
        <f t="shared" si="23"/>
        <v>6.0025651050706501E-2</v>
      </c>
      <c r="AC60" s="33"/>
      <c r="AD60" s="33">
        <f t="shared" si="24"/>
        <v>1610.5294117647059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82887</v>
      </c>
      <c r="AA61" s="33"/>
      <c r="AB61" s="46">
        <f t="shared" si="23"/>
        <v>5.9687015281984369E-2</v>
      </c>
      <c r="AC61" s="33"/>
      <c r="AD61" s="33">
        <f t="shared" si="24"/>
        <v>1593.9807692307693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83947</v>
      </c>
      <c r="AA62" s="33"/>
      <c r="AB62" s="46">
        <f t="shared" si="23"/>
        <v>5.9668488652275586E-2</v>
      </c>
      <c r="AC62" s="33"/>
      <c r="AD62" s="33">
        <f t="shared" si="24"/>
        <v>1583.9056603773586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85818</v>
      </c>
      <c r="AA63" s="33"/>
      <c r="AB63" s="46">
        <f t="shared" si="23"/>
        <v>6.0025515985261159E-2</v>
      </c>
      <c r="AC63" s="33"/>
      <c r="AD63" s="33">
        <f t="shared" si="24"/>
        <v>1589.2222222222222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87640</v>
      </c>
      <c r="AA64" s="33"/>
      <c r="AB64" s="46">
        <f t="shared" si="23"/>
        <v>6.0382911994179431E-2</v>
      </c>
      <c r="AC64" s="33"/>
      <c r="AD64" s="33">
        <f t="shared" si="24"/>
        <v>1593.4545454545455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89393</v>
      </c>
      <c r="AA65" s="33"/>
      <c r="AB65" s="46">
        <f t="shared" si="23"/>
        <v>6.0455862074096013E-2</v>
      </c>
      <c r="AC65" s="33"/>
      <c r="AD65" s="33">
        <f t="shared" si="24"/>
        <v>1596.3035714285713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90995</v>
      </c>
      <c r="AA66" s="33"/>
      <c r="AB66" s="46">
        <f t="shared" si="23"/>
        <v>6.0448097806410639E-2</v>
      </c>
      <c r="AC66" s="33"/>
      <c r="AD66" s="33">
        <f t="shared" si="24"/>
        <v>1596.4035087719299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92213</v>
      </c>
      <c r="AA67" s="33"/>
      <c r="AB67" s="46">
        <f t="shared" si="23"/>
        <v>6.0316098137855836E-2</v>
      </c>
      <c r="AC67" s="33"/>
      <c r="AD67" s="33">
        <f t="shared" si="24"/>
        <v>1589.8793103448277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93078</v>
      </c>
      <c r="AA68" s="33"/>
      <c r="AB68" s="46">
        <f t="shared" si="23"/>
        <v>6.0099953509995349E-2</v>
      </c>
      <c r="AC68" s="33"/>
      <c r="AD68" s="33">
        <f t="shared" si="24"/>
        <v>1577.593220338983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94081</v>
      </c>
      <c r="AA69" s="33"/>
      <c r="AB69" s="46">
        <f t="shared" ref="AB69:AB96" si="44">+Z69/H69</f>
        <v>5.9872720908772714E-2</v>
      </c>
      <c r="AC69" s="33"/>
      <c r="AD69" s="33">
        <f t="shared" ref="AD69:AD96" si="45">+Z69/BV69</f>
        <v>1568.0166666666667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95633</v>
      </c>
      <c r="AA70" s="33"/>
      <c r="AB70" s="46">
        <f t="shared" si="44"/>
        <v>6.0084604611975456E-2</v>
      </c>
      <c r="AC70" s="33"/>
      <c r="AD70" s="33">
        <f t="shared" si="45"/>
        <v>1567.7540983606557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97036</v>
      </c>
      <c r="AA71" s="33"/>
      <c r="AB71" s="46">
        <f t="shared" si="44"/>
        <v>6.0129670791353708E-2</v>
      </c>
      <c r="AC71" s="33"/>
      <c r="AD71" s="33">
        <f t="shared" si="45"/>
        <v>1565.0967741935483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98454</v>
      </c>
      <c r="AA72" s="33"/>
      <c r="AB72" s="46">
        <f t="shared" si="44"/>
        <v>5.9961484913706474E-2</v>
      </c>
      <c r="AC72" s="33"/>
      <c r="AD72" s="33">
        <f t="shared" si="45"/>
        <v>1562.7619047619048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99747</v>
      </c>
      <c r="AA73" s="33"/>
      <c r="AB73" s="46">
        <f t="shared" si="44"/>
        <v>5.9873730158539598E-2</v>
      </c>
      <c r="AC73" s="33"/>
      <c r="AD73" s="33">
        <f t="shared" si="45"/>
        <v>1558.546875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100783</v>
      </c>
      <c r="AA74" s="33"/>
      <c r="AB74" s="46">
        <f t="shared" si="44"/>
        <v>5.9709671991677156E-2</v>
      </c>
      <c r="AC74" s="33"/>
      <c r="AD74" s="33">
        <f t="shared" si="45"/>
        <v>1550.5076923076922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101400</v>
      </c>
      <c r="AA75" s="33"/>
      <c r="AB75" s="46">
        <f t="shared" si="44"/>
        <v>5.9385344118742578E-2</v>
      </c>
      <c r="AC75" s="33"/>
      <c r="AD75" s="33">
        <f t="shared" si="45"/>
        <v>1536.3636363636363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101905</v>
      </c>
      <c r="AA76" s="33"/>
      <c r="AB76" s="46">
        <f t="shared" si="44"/>
        <v>5.8997314856520246E-2</v>
      </c>
      <c r="AC76" s="33"/>
      <c r="AD76" s="33">
        <f t="shared" si="45"/>
        <v>1520.9701492537313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24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102679</v>
      </c>
      <c r="AA77" s="33"/>
      <c r="AB77" s="46">
        <f t="shared" si="44"/>
        <v>5.8797592413272995E-2</v>
      </c>
      <c r="AC77" s="33"/>
      <c r="AD77" s="33">
        <f t="shared" si="45"/>
        <v>1509.9852941176471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24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104207</v>
      </c>
      <c r="AA78" s="33"/>
      <c r="AB78" s="46">
        <f t="shared" si="44"/>
        <v>5.8978673453852291E-2</v>
      </c>
      <c r="AC78" s="33"/>
      <c r="AD78" s="33">
        <f t="shared" si="45"/>
        <v>1510.2463768115942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105430</v>
      </c>
      <c r="AA79" s="33"/>
      <c r="AB79" s="46">
        <f t="shared" si="44"/>
        <v>5.891533860812722E-2</v>
      </c>
      <c r="AC79" s="33"/>
      <c r="AD79" s="33">
        <f t="shared" si="45"/>
        <v>1506.1428571428571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106642</v>
      </c>
      <c r="AA80" s="33"/>
      <c r="AB80" s="46">
        <f t="shared" si="44"/>
        <v>5.8769328100183732E-2</v>
      </c>
      <c r="AC80" s="33"/>
      <c r="AD80" s="33">
        <f t="shared" si="45"/>
        <v>1502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107657</v>
      </c>
      <c r="AA81" s="33"/>
      <c r="AB81" s="46">
        <f t="shared" si="44"/>
        <v>5.8576857198200528E-2</v>
      </c>
      <c r="AC81" s="33"/>
      <c r="AD81" s="33">
        <f t="shared" si="45"/>
        <v>1495.2361111111111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108295</v>
      </c>
      <c r="AA82" s="33"/>
      <c r="AB82" s="46">
        <f t="shared" si="44"/>
        <v>5.8278702375276208E-2</v>
      </c>
      <c r="AC82" s="33"/>
      <c r="AD82" s="33">
        <f t="shared" si="45"/>
        <v>1483.4931506849316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109025</v>
      </c>
      <c r="AA83" s="33"/>
      <c r="AB83" s="46">
        <f t="shared" si="44"/>
        <v>5.7980332688250612E-2</v>
      </c>
      <c r="AC83" s="33"/>
      <c r="AD83" s="33">
        <f t="shared" si="45"/>
        <v>1473.3108108108108</v>
      </c>
      <c r="AE83" s="50"/>
      <c r="AF83" s="33"/>
      <c r="AG83" s="33">
        <f>SUM(AG52:AG82)</f>
        <v>42339</v>
      </c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/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110159</v>
      </c>
      <c r="AA84" s="33"/>
      <c r="AB84" s="46">
        <f t="shared" si="44"/>
        <v>5.7909508737234272E-2</v>
      </c>
      <c r="AC84" s="33"/>
      <c r="AD84" s="33">
        <f t="shared" si="45"/>
        <v>1468.7866666666666</v>
      </c>
      <c r="AE84" s="50"/>
      <c r="AF84" s="33"/>
      <c r="AG84" s="33">
        <f>+AG83/31</f>
        <v>1365.7741935483871</v>
      </c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111242</v>
      </c>
      <c r="AA85" s="33"/>
      <c r="AB85" s="46">
        <f t="shared" si="44"/>
        <v>5.7852997572859714E-2</v>
      </c>
      <c r="AC85" s="33"/>
      <c r="AD85" s="33">
        <f t="shared" si="45"/>
        <v>1463.7105263157894</v>
      </c>
      <c r="AE85" s="50"/>
      <c r="AF85" s="33"/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112273</v>
      </c>
      <c r="AA86" s="33"/>
      <c r="AB86" s="46">
        <f t="shared" si="44"/>
        <v>5.7720732072837122E-2</v>
      </c>
      <c r="AC86" s="33"/>
      <c r="AD86" s="33">
        <f t="shared" si="45"/>
        <v>1458.090909090909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113248</v>
      </c>
      <c r="AA87" s="33"/>
      <c r="AB87" s="46">
        <f t="shared" si="44"/>
        <v>5.7471707688403956E-2</v>
      </c>
      <c r="AC87" s="33"/>
      <c r="AD87" s="33">
        <f t="shared" si="45"/>
        <v>1451.8974358974358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113954</v>
      </c>
      <c r="AA88" s="33"/>
      <c r="AB88" s="46">
        <f t="shared" si="44"/>
        <v>5.7167482050191239E-2</v>
      </c>
      <c r="AC88" s="33"/>
      <c r="AD88" s="33">
        <f t="shared" si="45"/>
        <v>1442.4556962025317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114496</v>
      </c>
      <c r="AA89" s="33"/>
      <c r="AB89" s="46">
        <f t="shared" si="44"/>
        <v>5.6914735764729628E-2</v>
      </c>
      <c r="AC89" s="33"/>
      <c r="AD89" s="33">
        <f t="shared" si="45"/>
        <v>1431.2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115082</v>
      </c>
      <c r="AA90" s="33"/>
      <c r="AB90" s="46">
        <f t="shared" si="44"/>
        <v>5.6669563782928027E-2</v>
      </c>
      <c r="AC90" s="33"/>
      <c r="AD90" s="33">
        <f t="shared" si="45"/>
        <v>1420.7654320987654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116175</v>
      </c>
      <c r="AA91" s="33"/>
      <c r="AB91" s="46">
        <f t="shared" si="44"/>
        <v>5.6675956954080155E-2</v>
      </c>
      <c r="AC91" s="33"/>
      <c r="AD91" s="33">
        <f t="shared" si="45"/>
        <v>1416.7682926829268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117157</v>
      </c>
      <c r="AA92" s="33"/>
      <c r="AB92" s="46">
        <f t="shared" si="44"/>
        <v>5.6579462713150327E-2</v>
      </c>
      <c r="AC92" s="33"/>
      <c r="AD92" s="33">
        <f t="shared" si="45"/>
        <v>1411.5301204819277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118061</v>
      </c>
      <c r="AA93" s="33"/>
      <c r="AB93" s="46">
        <f t="shared" si="44"/>
        <v>5.6381607506913921E-2</v>
      </c>
      <c r="AC93" s="33"/>
      <c r="AD93" s="33">
        <f t="shared" si="45"/>
        <v>1405.4880952380952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118852</v>
      </c>
      <c r="AA94" s="33"/>
      <c r="AB94" s="46">
        <f t="shared" si="44"/>
        <v>5.6030971382020608E-2</v>
      </c>
      <c r="AC94" s="33"/>
      <c r="AD94" s="33">
        <f t="shared" si="45"/>
        <v>1398.2588235294118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119554</v>
      </c>
      <c r="AA95" s="33"/>
      <c r="AB95" s="46">
        <f t="shared" si="44"/>
        <v>5.5697544731249118E-2</v>
      </c>
      <c r="AC95" s="33"/>
      <c r="AD95" s="33">
        <f t="shared" si="45"/>
        <v>1390.1627906976744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119885</v>
      </c>
      <c r="AA96" s="33"/>
      <c r="AB96" s="46">
        <f t="shared" si="44"/>
        <v>5.533605047796205E-2</v>
      </c>
      <c r="AC96" s="33"/>
      <c r="AD96" s="33">
        <f t="shared" si="45"/>
        <v>1377.9885057471265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 t="shared" ref="BJ96" si="54">SUM(AZ90:AZ96)</f>
        <v>3499254</v>
      </c>
      <c r="BK96" s="67"/>
      <c r="BL96" s="157">
        <f t="shared" ref="BL96" si="55"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6">+H96+D97</f>
        <v>2187212</v>
      </c>
      <c r="I97" s="16"/>
      <c r="J97" s="38">
        <f t="shared" ref="J97:J108" si="57">+D97/H96</f>
        <v>9.5647798974377914E-3</v>
      </c>
      <c r="K97" s="16"/>
      <c r="L97" s="16"/>
      <c r="M97" s="16"/>
      <c r="N97" s="16">
        <f t="shared" ref="N97:N108" si="58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9">+Z96+V97</f>
        <v>120310</v>
      </c>
      <c r="AA97" s="33"/>
      <c r="AB97" s="46">
        <f t="shared" ref="AB97:AB108" si="60">+Z97/H97</f>
        <v>5.5006099088702881E-2</v>
      </c>
      <c r="AC97" s="33"/>
      <c r="AD97" s="33">
        <f t="shared" ref="AD97:AD108" si="61">+Z97/BV97</f>
        <v>1367.159090909091</v>
      </c>
      <c r="AE97" s="50"/>
      <c r="AF97" s="33"/>
      <c r="AG97" s="33"/>
      <c r="AH97" s="232"/>
      <c r="AI97" s="50"/>
      <c r="AJ97" s="10"/>
      <c r="AK97" s="23">
        <f t="shared" ref="AK97:AK108" si="62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3">+AK97/AO96</f>
        <v>2.5369620751997179E-2</v>
      </c>
      <c r="AR97" s="25"/>
      <c r="AS97" s="25"/>
      <c r="AT97" s="24"/>
      <c r="AU97" s="342">
        <f t="shared" ref="AU97:AU108" si="64">+AO97/H97</f>
        <v>0.40684945035049186</v>
      </c>
      <c r="AV97" s="342"/>
      <c r="AW97" s="24">
        <f t="shared" ref="AW97:AW108" si="65">+AO97/BV97</f>
        <v>10112.113636363636</v>
      </c>
      <c r="AX97" s="352"/>
      <c r="AY97" s="10"/>
      <c r="AZ97" s="66">
        <f t="shared" ref="AZ97:AZ108" si="66">+BB97-BB96</f>
        <v>468146</v>
      </c>
      <c r="BA97" s="67"/>
      <c r="BB97" s="67">
        <v>25259077</v>
      </c>
      <c r="BC97" s="67"/>
      <c r="BD97" s="67">
        <f t="shared" ref="BD97:BD108" si="67">+D97</f>
        <v>20722</v>
      </c>
      <c r="BE97" s="67"/>
      <c r="BF97" s="157">
        <f t="shared" ref="BF97:BF108" si="68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9">+BB97/BV97</f>
        <v>287034.96590909088</v>
      </c>
      <c r="BN97" s="67"/>
      <c r="BO97" s="67">
        <f t="shared" ref="BO97:BO108" si="70">+BO96+BD97</f>
        <v>1913834</v>
      </c>
      <c r="BP97" s="67"/>
      <c r="BQ97" s="74">
        <f t="shared" ref="BQ97:BQ108" si="71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6"/>
        <v>2212506</v>
      </c>
      <c r="I98" s="16"/>
      <c r="J98" s="38">
        <f t="shared" si="57"/>
        <v>1.1564493976807004E-2</v>
      </c>
      <c r="K98" s="16"/>
      <c r="L98" s="16"/>
      <c r="M98" s="16"/>
      <c r="N98" s="16">
        <f t="shared" si="58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9"/>
        <v>121156</v>
      </c>
      <c r="AA98" s="33"/>
      <c r="AB98" s="46">
        <f t="shared" si="60"/>
        <v>5.4759625510620087E-2</v>
      </c>
      <c r="AC98" s="33"/>
      <c r="AD98" s="33">
        <f t="shared" si="61"/>
        <v>1361.3033707865168</v>
      </c>
      <c r="AE98" s="50"/>
      <c r="AF98" s="33"/>
      <c r="AG98" s="33"/>
      <c r="AH98" s="232"/>
      <c r="AI98" s="50"/>
      <c r="AJ98" s="10"/>
      <c r="AK98" s="23">
        <f t="shared" si="62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3"/>
        <v>1.4805599944261271E-2</v>
      </c>
      <c r="AR98" s="25"/>
      <c r="AS98" s="25"/>
      <c r="AT98" s="24"/>
      <c r="AU98" s="342">
        <f t="shared" si="64"/>
        <v>0.40815301743814481</v>
      </c>
      <c r="AV98" s="342"/>
      <c r="AW98" s="24">
        <f t="shared" si="65"/>
        <v>10146.528089887641</v>
      </c>
      <c r="AX98" s="352"/>
      <c r="AY98" s="10"/>
      <c r="AZ98" s="66">
        <f t="shared" si="66"/>
        <v>470291</v>
      </c>
      <c r="BA98" s="67"/>
      <c r="BB98" s="67">
        <v>25729368</v>
      </c>
      <c r="BC98" s="67"/>
      <c r="BD98" s="67">
        <f t="shared" si="67"/>
        <v>25294</v>
      </c>
      <c r="BE98" s="67"/>
      <c r="BF98" s="157">
        <f t="shared" si="68"/>
        <v>5.3783721142866864E-2</v>
      </c>
      <c r="BG98" s="67"/>
      <c r="BH98" s="184"/>
      <c r="BI98" s="67"/>
      <c r="BJ98" s="67"/>
      <c r="BK98" s="67"/>
      <c r="BL98" s="157"/>
      <c r="BM98" s="66">
        <f t="shared" si="69"/>
        <v>289094.02247191011</v>
      </c>
      <c r="BN98" s="67"/>
      <c r="BO98" s="67">
        <f t="shared" si="70"/>
        <v>1939128</v>
      </c>
      <c r="BP98" s="67"/>
      <c r="BQ98" s="74">
        <f t="shared" si="71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6"/>
        <v>2238577</v>
      </c>
      <c r="I99" s="16"/>
      <c r="J99" s="38">
        <f t="shared" si="57"/>
        <v>1.1783470869683517E-2</v>
      </c>
      <c r="K99" s="16"/>
      <c r="L99" s="16"/>
      <c r="M99" s="16"/>
      <c r="N99" s="16">
        <f t="shared" si="58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9"/>
        <v>121965</v>
      </c>
      <c r="AA99" s="33"/>
      <c r="AB99" s="46">
        <f t="shared" si="60"/>
        <v>5.4483272185857357E-2</v>
      </c>
      <c r="AC99" s="33"/>
      <c r="AD99" s="33">
        <f t="shared" si="61"/>
        <v>1355.1666666666667</v>
      </c>
      <c r="AE99" s="50"/>
      <c r="AF99" s="33"/>
      <c r="AG99" s="33"/>
      <c r="AH99" s="232"/>
      <c r="AI99" s="50"/>
      <c r="AJ99" s="10"/>
      <c r="AK99" s="23">
        <f t="shared" si="62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3"/>
        <v>1.7446605414372107E-2</v>
      </c>
      <c r="AR99" s="25"/>
      <c r="AS99" s="25"/>
      <c r="AT99" s="24"/>
      <c r="AU99" s="342">
        <f t="shared" si="64"/>
        <v>0.41043752348031809</v>
      </c>
      <c r="AV99" s="342"/>
      <c r="AW99" s="24">
        <f t="shared" si="65"/>
        <v>10208.844444444445</v>
      </c>
      <c r="AX99" s="352"/>
      <c r="AY99" s="10"/>
      <c r="AZ99" s="66">
        <f t="shared" si="66"/>
        <v>514443</v>
      </c>
      <c r="BA99" s="67"/>
      <c r="BB99" s="67">
        <v>26243811</v>
      </c>
      <c r="BC99" s="67"/>
      <c r="BD99" s="67">
        <f t="shared" si="67"/>
        <v>26071</v>
      </c>
      <c r="BE99" s="67"/>
      <c r="BF99" s="157">
        <f t="shared" si="68"/>
        <v>5.0678112055174238E-2</v>
      </c>
      <c r="BG99" s="67"/>
      <c r="BH99" s="184"/>
      <c r="BI99" s="67"/>
      <c r="BJ99" s="67"/>
      <c r="BK99" s="67"/>
      <c r="BL99" s="157"/>
      <c r="BM99" s="66">
        <f t="shared" si="69"/>
        <v>291597.90000000002</v>
      </c>
      <c r="BN99" s="67"/>
      <c r="BO99" s="67">
        <f t="shared" si="70"/>
        <v>1965199</v>
      </c>
      <c r="BP99" s="67"/>
      <c r="BQ99" s="74">
        <f t="shared" si="71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6"/>
        <v>2266501</v>
      </c>
      <c r="I100" s="16"/>
      <c r="J100" s="38">
        <f t="shared" si="57"/>
        <v>1.2473995757126067E-2</v>
      </c>
      <c r="K100" s="16"/>
      <c r="L100" s="16"/>
      <c r="M100" s="16"/>
      <c r="N100" s="16">
        <f t="shared" si="58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9"/>
        <v>122712</v>
      </c>
      <c r="AA100" s="33"/>
      <c r="AB100" s="46">
        <f t="shared" si="60"/>
        <v>5.4141604173128535E-2</v>
      </c>
      <c r="AC100" s="33"/>
      <c r="AD100" s="33">
        <f t="shared" si="61"/>
        <v>1348.4835164835165</v>
      </c>
      <c r="AE100" s="50"/>
      <c r="AF100" s="33"/>
      <c r="AG100" s="33"/>
      <c r="AH100" s="232"/>
      <c r="AI100" s="50"/>
      <c r="AJ100" s="10"/>
      <c r="AK100" s="23">
        <f t="shared" si="62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3"/>
        <v>1.3276069987244177E-2</v>
      </c>
      <c r="AR100" s="25"/>
      <c r="AS100" s="25"/>
      <c r="AT100" s="24"/>
      <c r="AU100" s="342">
        <f t="shared" si="64"/>
        <v>0.41076266897742381</v>
      </c>
      <c r="AV100" s="342"/>
      <c r="AW100" s="24">
        <f t="shared" si="65"/>
        <v>10230.703296703297</v>
      </c>
      <c r="AX100" s="352"/>
      <c r="AY100" s="10"/>
      <c r="AZ100" s="66">
        <f t="shared" si="66"/>
        <v>479368</v>
      </c>
      <c r="BA100" s="67"/>
      <c r="BB100" s="67">
        <v>26723179</v>
      </c>
      <c r="BC100" s="67"/>
      <c r="BD100" s="67">
        <f t="shared" si="67"/>
        <v>27924</v>
      </c>
      <c r="BE100" s="67"/>
      <c r="BF100" s="157">
        <f t="shared" si="68"/>
        <v>5.825169806912435E-2</v>
      </c>
      <c r="BG100" s="67"/>
      <c r="BH100" s="184"/>
      <c r="BI100" s="67"/>
      <c r="BJ100" s="67"/>
      <c r="BK100" s="67"/>
      <c r="BL100" s="157"/>
      <c r="BM100" s="66">
        <f t="shared" si="69"/>
        <v>293661.30769230769</v>
      </c>
      <c r="BN100" s="67"/>
      <c r="BO100" s="67">
        <f t="shared" si="70"/>
        <v>1993123</v>
      </c>
      <c r="BP100" s="67"/>
      <c r="BQ100" s="74">
        <f t="shared" si="71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6"/>
        <v>2300040</v>
      </c>
      <c r="I101" s="16"/>
      <c r="J101" s="38">
        <f t="shared" si="57"/>
        <v>1.4797699184778652E-2</v>
      </c>
      <c r="K101" s="16"/>
      <c r="L101" s="16"/>
      <c r="M101" s="16"/>
      <c r="N101" s="16">
        <f t="shared" si="58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9"/>
        <v>123431</v>
      </c>
      <c r="AA101" s="33"/>
      <c r="AB101" s="46">
        <f t="shared" si="60"/>
        <v>5.3664718874454356E-2</v>
      </c>
      <c r="AC101" s="33"/>
      <c r="AD101" s="33">
        <f t="shared" si="61"/>
        <v>1341.641304347826</v>
      </c>
      <c r="AE101" s="50"/>
      <c r="AF101" s="33"/>
      <c r="AG101" s="33"/>
      <c r="AH101" s="232"/>
      <c r="AI101" s="50"/>
      <c r="AJ101" s="10"/>
      <c r="AK101" s="23">
        <f t="shared" si="62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3"/>
        <v>2.6924985553075528E-2</v>
      </c>
      <c r="AR101" s="25"/>
      <c r="AS101" s="25"/>
      <c r="AT101" s="24"/>
      <c r="AU101" s="342">
        <f t="shared" si="64"/>
        <v>0.41567146658318987</v>
      </c>
      <c r="AV101" s="342"/>
      <c r="AW101" s="24">
        <f t="shared" si="65"/>
        <v>10391.967391304348</v>
      </c>
      <c r="AX101" s="352"/>
      <c r="AY101" s="10"/>
      <c r="AZ101" s="66">
        <f t="shared" si="66"/>
        <v>614206</v>
      </c>
      <c r="BA101" s="67"/>
      <c r="BB101" s="67">
        <v>27337385</v>
      </c>
      <c r="BC101" s="67"/>
      <c r="BD101" s="67">
        <f t="shared" si="67"/>
        <v>33539</v>
      </c>
      <c r="BE101" s="67"/>
      <c r="BF101" s="157">
        <f t="shared" si="68"/>
        <v>5.460545810363298E-2</v>
      </c>
      <c r="BG101" s="67"/>
      <c r="BH101" s="184"/>
      <c r="BI101" s="67"/>
      <c r="BJ101" s="67"/>
      <c r="BK101" s="67"/>
      <c r="BL101" s="157"/>
      <c r="BM101" s="66">
        <f t="shared" si="69"/>
        <v>297145.48913043475</v>
      </c>
      <c r="BN101" s="67"/>
      <c r="BO101" s="67">
        <f t="shared" si="70"/>
        <v>2026662</v>
      </c>
      <c r="BP101" s="67"/>
      <c r="BQ101" s="74">
        <f t="shared" si="71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6"/>
        <v>2333378</v>
      </c>
      <c r="I102" s="16"/>
      <c r="J102" s="38">
        <f t="shared" si="57"/>
        <v>1.4494530529903828E-2</v>
      </c>
      <c r="K102" s="16"/>
      <c r="L102" s="16"/>
      <c r="M102" s="16"/>
      <c r="N102" s="16">
        <f t="shared" si="58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9"/>
        <v>124004</v>
      </c>
      <c r="AA102" s="33"/>
      <c r="AB102" s="46">
        <f t="shared" si="60"/>
        <v>5.3143554109107052E-2</v>
      </c>
      <c r="AC102" s="33"/>
      <c r="AD102" s="33">
        <f t="shared" si="61"/>
        <v>1333.3763440860216</v>
      </c>
      <c r="AE102" s="50"/>
      <c r="AF102" s="33"/>
      <c r="AG102" s="33"/>
      <c r="AH102" s="232"/>
      <c r="AI102" s="50"/>
      <c r="AJ102" s="10"/>
      <c r="AK102" s="23">
        <f t="shared" si="62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3"/>
        <v>1.7655777194133009E-2</v>
      </c>
      <c r="AR102" s="25"/>
      <c r="AS102" s="25"/>
      <c r="AT102" s="24"/>
      <c r="AU102" s="342">
        <f t="shared" si="64"/>
        <v>0.41696673235112358</v>
      </c>
      <c r="AV102" s="342"/>
      <c r="AW102" s="24">
        <f t="shared" si="65"/>
        <v>10461.731182795698</v>
      </c>
      <c r="AX102" s="352"/>
      <c r="AY102" s="10"/>
      <c r="AZ102" s="66">
        <f t="shared" si="66"/>
        <v>638478</v>
      </c>
      <c r="BA102" s="67"/>
      <c r="BB102" s="67">
        <v>27975863</v>
      </c>
      <c r="BC102" s="67"/>
      <c r="BD102" s="67">
        <f t="shared" si="67"/>
        <v>33338</v>
      </c>
      <c r="BE102" s="67"/>
      <c r="BF102" s="157">
        <f t="shared" si="68"/>
        <v>5.2214798317248207E-2</v>
      </c>
      <c r="BG102" s="67"/>
      <c r="BH102" s="184"/>
      <c r="BI102" s="67"/>
      <c r="BJ102" s="67"/>
      <c r="BK102" s="67"/>
      <c r="BL102" s="157"/>
      <c r="BM102" s="66">
        <f t="shared" si="69"/>
        <v>300815.73118279572</v>
      </c>
      <c r="BN102" s="67"/>
      <c r="BO102" s="67">
        <f t="shared" si="70"/>
        <v>2060000</v>
      </c>
      <c r="BP102" s="67"/>
      <c r="BQ102" s="74">
        <f t="shared" si="71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6"/>
        <v>2359457</v>
      </c>
      <c r="I103" s="16"/>
      <c r="J103" s="38">
        <f t="shared" si="57"/>
        <v>1.1176500335565005E-2</v>
      </c>
      <c r="K103" s="16"/>
      <c r="L103" s="16"/>
      <c r="M103" s="16"/>
      <c r="N103" s="16">
        <f t="shared" si="58"/>
        <v>25100.606382978724</v>
      </c>
      <c r="O103" s="41"/>
      <c r="P103" s="17">
        <f t="shared" ref="P103" si="72">SUM(D97:D103)</f>
        <v>192967</v>
      </c>
      <c r="Q103" s="16"/>
      <c r="R103" s="60">
        <f t="shared" ref="R103" si="73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9"/>
        <v>124271</v>
      </c>
      <c r="AA103" s="33"/>
      <c r="AB103" s="46">
        <f t="shared" si="60"/>
        <v>5.2669321797345743E-2</v>
      </c>
      <c r="AC103" s="33"/>
      <c r="AD103" s="33">
        <f t="shared" si="61"/>
        <v>1322.0319148936171</v>
      </c>
      <c r="AE103" s="50"/>
      <c r="AF103" s="33">
        <f t="shared" ref="AF103" si="74">SUM(V97:V103)</f>
        <v>4386</v>
      </c>
      <c r="AG103" s="33"/>
      <c r="AH103" s="232">
        <f t="shared" ref="AH103" si="75">+(AF103-AF96)/AF96</f>
        <v>-0.18611987381703471</v>
      </c>
      <c r="AI103" s="50"/>
      <c r="AJ103" s="392"/>
      <c r="AK103" s="23">
        <f t="shared" si="62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3"/>
        <v>7.620194852514181E-3</v>
      </c>
      <c r="AR103" s="25"/>
      <c r="AS103" s="25"/>
      <c r="AT103" s="24"/>
      <c r="AU103" s="342">
        <f t="shared" si="64"/>
        <v>0.41550026128893214</v>
      </c>
      <c r="AV103" s="342"/>
      <c r="AW103" s="24">
        <f t="shared" si="65"/>
        <v>10429.308510638299</v>
      </c>
      <c r="AX103" s="352"/>
      <c r="AY103" s="392"/>
      <c r="AZ103" s="66">
        <f t="shared" si="66"/>
        <v>516127</v>
      </c>
      <c r="BA103" s="67"/>
      <c r="BB103" s="67">
        <v>28491990</v>
      </c>
      <c r="BC103" s="67"/>
      <c r="BD103" s="67">
        <f t="shared" si="67"/>
        <v>26079</v>
      </c>
      <c r="BE103" s="67"/>
      <c r="BF103" s="157">
        <f t="shared" si="68"/>
        <v>5.0528261455029477E-2</v>
      </c>
      <c r="BG103" s="67"/>
      <c r="BH103" s="184"/>
      <c r="BI103" s="67"/>
      <c r="BJ103" s="67">
        <f t="shared" ref="BJ103" si="76">SUM(AZ97:AZ103)</f>
        <v>3701059</v>
      </c>
      <c r="BK103" s="67"/>
      <c r="BL103" s="157">
        <f t="shared" ref="BL103" si="77">+P103/BJ103</f>
        <v>5.2138320410455491E-2</v>
      </c>
      <c r="BM103" s="66">
        <f t="shared" si="69"/>
        <v>303106.27659574465</v>
      </c>
      <c r="BN103" s="67"/>
      <c r="BO103" s="67">
        <f t="shared" si="70"/>
        <v>2086079</v>
      </c>
      <c r="BP103" s="67"/>
      <c r="BQ103" s="479">
        <f t="shared" si="71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6"/>
        <v>2390953</v>
      </c>
      <c r="I104" s="16"/>
      <c r="J104" s="38">
        <f t="shared" si="57"/>
        <v>1.3348834074958772E-2</v>
      </c>
      <c r="K104" s="16"/>
      <c r="L104" s="16"/>
      <c r="M104" s="16"/>
      <c r="N104" s="16">
        <f t="shared" si="58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9"/>
        <v>124634</v>
      </c>
      <c r="AA104" s="33"/>
      <c r="AB104" s="46">
        <f t="shared" si="60"/>
        <v>5.2127331653947194E-2</v>
      </c>
      <c r="AC104" s="33"/>
      <c r="AD104" s="33">
        <f t="shared" si="61"/>
        <v>1311.9368421052632</v>
      </c>
      <c r="AE104" s="50"/>
      <c r="AF104" s="33"/>
      <c r="AG104" s="33"/>
      <c r="AH104" s="232"/>
      <c r="AI104" s="50"/>
      <c r="AJ104" s="10"/>
      <c r="AK104" s="23">
        <f t="shared" si="62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3"/>
        <v>2.3026352698767284E-2</v>
      </c>
      <c r="AR104" s="25"/>
      <c r="AS104" s="25"/>
      <c r="AT104" s="24"/>
      <c r="AU104" s="342">
        <f t="shared" si="64"/>
        <v>0.41946830406118396</v>
      </c>
      <c r="AV104" s="342"/>
      <c r="AW104" s="24">
        <f t="shared" si="65"/>
        <v>10557.147368421052</v>
      </c>
      <c r="AX104" s="352"/>
      <c r="AY104" s="10"/>
      <c r="AZ104" s="66">
        <f t="shared" si="66"/>
        <v>521192</v>
      </c>
      <c r="BA104" s="67"/>
      <c r="BB104" s="67">
        <v>29013182</v>
      </c>
      <c r="BC104" s="67"/>
      <c r="BD104" s="67">
        <f t="shared" si="67"/>
        <v>31496</v>
      </c>
      <c r="BE104" s="67"/>
      <c r="BF104" s="157">
        <f t="shared" si="68"/>
        <v>6.0430704999309276E-2</v>
      </c>
      <c r="BG104" s="67"/>
      <c r="BH104" s="184"/>
      <c r="BI104" s="67"/>
      <c r="BJ104" s="67"/>
      <c r="BK104" s="67"/>
      <c r="BL104" s="157"/>
      <c r="BM104" s="66">
        <f t="shared" si="69"/>
        <v>305401.91578947369</v>
      </c>
      <c r="BN104" s="67"/>
      <c r="BO104" s="67">
        <f t="shared" si="70"/>
        <v>2117575</v>
      </c>
      <c r="BP104" s="67"/>
      <c r="BQ104" s="479">
        <f t="shared" si="71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6"/>
        <v>2426991</v>
      </c>
      <c r="I105" s="16"/>
      <c r="J105" s="38">
        <f t="shared" si="57"/>
        <v>1.5072650947132796E-2</v>
      </c>
      <c r="K105" s="16"/>
      <c r="L105" s="16"/>
      <c r="M105" s="16"/>
      <c r="N105" s="16">
        <f t="shared" si="58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9"/>
        <v>125505</v>
      </c>
      <c r="AA105" s="33"/>
      <c r="AB105" s="46">
        <f t="shared" si="60"/>
        <v>5.1712181874592859E-2</v>
      </c>
      <c r="AC105" s="33"/>
      <c r="AD105" s="33">
        <f t="shared" si="61"/>
        <v>1307.34375</v>
      </c>
      <c r="AE105" s="50"/>
      <c r="AF105" s="33"/>
      <c r="AG105" s="33"/>
      <c r="AH105" s="232"/>
      <c r="AI105" s="50"/>
      <c r="AJ105" s="10"/>
      <c r="AK105" s="23">
        <f t="shared" si="62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3"/>
        <v>1.7401032376170196E-2</v>
      </c>
      <c r="AR105" s="25"/>
      <c r="AS105" s="25"/>
      <c r="AT105" s="24"/>
      <c r="AU105" s="342">
        <f t="shared" si="64"/>
        <v>0.42043048367299263</v>
      </c>
      <c r="AV105" s="342"/>
      <c r="AW105" s="24">
        <f t="shared" si="65"/>
        <v>10628.96875</v>
      </c>
      <c r="AX105" s="352"/>
      <c r="AY105" s="10"/>
      <c r="AZ105" s="66">
        <f t="shared" si="66"/>
        <v>539508</v>
      </c>
      <c r="BA105" s="67"/>
      <c r="BB105" s="67">
        <v>29552690</v>
      </c>
      <c r="BC105" s="67"/>
      <c r="BD105" s="67">
        <f t="shared" si="67"/>
        <v>36038</v>
      </c>
      <c r="BE105" s="67"/>
      <c r="BF105" s="157">
        <f t="shared" si="68"/>
        <v>6.6797897343505566E-2</v>
      </c>
      <c r="BG105" s="67"/>
      <c r="BH105" s="184"/>
      <c r="BI105" s="67"/>
      <c r="BJ105" s="67"/>
      <c r="BK105" s="67"/>
      <c r="BL105" s="157"/>
      <c r="BM105" s="66">
        <f t="shared" si="69"/>
        <v>307840.52083333331</v>
      </c>
      <c r="BN105" s="67"/>
      <c r="BO105" s="67">
        <f t="shared" si="70"/>
        <v>2153613</v>
      </c>
      <c r="BP105" s="67"/>
      <c r="BQ105" s="479">
        <f t="shared" si="71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6"/>
        <v>2465403</v>
      </c>
      <c r="I106" s="16"/>
      <c r="J106" s="38">
        <f t="shared" si="57"/>
        <v>1.5827005538957498E-2</v>
      </c>
      <c r="K106" s="16"/>
      <c r="L106" s="16"/>
      <c r="M106" s="16"/>
      <c r="N106" s="16">
        <f t="shared" si="58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9"/>
        <v>126324</v>
      </c>
      <c r="AA106" s="33"/>
      <c r="AB106" s="46">
        <f t="shared" si="60"/>
        <v>5.1238681870671855E-2</v>
      </c>
      <c r="AC106" s="33"/>
      <c r="AD106" s="33">
        <f t="shared" si="61"/>
        <v>1302.3092783505156</v>
      </c>
      <c r="AE106" s="50"/>
      <c r="AF106" s="33"/>
      <c r="AG106" s="33"/>
      <c r="AH106" s="232"/>
      <c r="AI106" s="50"/>
      <c r="AJ106" s="10"/>
      <c r="AK106" s="23">
        <f t="shared" si="62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3"/>
        <v>1.9820047609667369E-2</v>
      </c>
      <c r="AR106" s="25"/>
      <c r="AS106" s="25"/>
      <c r="AT106" s="24"/>
      <c r="AU106" s="342">
        <f t="shared" si="64"/>
        <v>0.42208312393551883</v>
      </c>
      <c r="AV106" s="342"/>
      <c r="AW106" s="24">
        <f t="shared" si="65"/>
        <v>10727.886597938144</v>
      </c>
      <c r="AX106" s="352"/>
      <c r="AY106" s="10"/>
      <c r="AZ106" s="66">
        <f t="shared" si="66"/>
        <v>507174</v>
      </c>
      <c r="BA106" s="67"/>
      <c r="BB106" s="67">
        <f>30059864</f>
        <v>30059864</v>
      </c>
      <c r="BC106" s="67"/>
      <c r="BD106" s="67">
        <f t="shared" si="67"/>
        <v>38412</v>
      </c>
      <c r="BE106" s="67"/>
      <c r="BF106" s="157">
        <f t="shared" si="68"/>
        <v>7.5737320919447765E-2</v>
      </c>
      <c r="BG106" s="67"/>
      <c r="BH106" s="184"/>
      <c r="BI106" s="67"/>
      <c r="BJ106" s="67"/>
      <c r="BK106" s="67"/>
      <c r="BL106" s="157"/>
      <c r="BM106" s="66">
        <f t="shared" si="69"/>
        <v>309895.50515463919</v>
      </c>
      <c r="BN106" s="67"/>
      <c r="BO106" s="67">
        <f t="shared" si="70"/>
        <v>2192025</v>
      </c>
      <c r="BP106" s="67"/>
      <c r="BQ106" s="479">
        <f t="shared" si="71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6"/>
        <v>2505615</v>
      </c>
      <c r="I107" s="16"/>
      <c r="J107" s="38">
        <f t="shared" si="57"/>
        <v>1.6310517996449263E-2</v>
      </c>
      <c r="K107" s="16"/>
      <c r="L107" s="16"/>
      <c r="M107" s="16"/>
      <c r="N107" s="16">
        <f t="shared" si="58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9"/>
        <v>126977</v>
      </c>
      <c r="AA107" s="33"/>
      <c r="AB107" s="46">
        <f t="shared" si="60"/>
        <v>5.0676979504033937E-2</v>
      </c>
      <c r="AC107" s="33"/>
      <c r="AD107" s="33">
        <f t="shared" si="61"/>
        <v>1295.6836734693877</v>
      </c>
      <c r="AE107" s="50"/>
      <c r="AF107" s="33"/>
      <c r="AG107" s="33"/>
      <c r="AH107" s="232"/>
      <c r="AI107" s="50"/>
      <c r="AJ107" s="10"/>
      <c r="AK107" s="23">
        <f t="shared" si="62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3"/>
        <v>1.1231927580590138E-2</v>
      </c>
      <c r="AR107" s="25"/>
      <c r="AS107" s="25"/>
      <c r="AT107" s="24"/>
      <c r="AU107" s="342">
        <f t="shared" si="64"/>
        <v>0.41997393853405252</v>
      </c>
      <c r="AV107" s="342"/>
      <c r="AW107" s="24">
        <f t="shared" si="65"/>
        <v>10737.683673469388</v>
      </c>
      <c r="AX107" s="352"/>
      <c r="AY107" s="10"/>
      <c r="AZ107" s="66">
        <f t="shared" si="66"/>
        <v>672688</v>
      </c>
      <c r="BA107" s="67"/>
      <c r="BB107" s="67">
        <v>30732552</v>
      </c>
      <c r="BC107" s="67"/>
      <c r="BD107" s="67">
        <f t="shared" si="67"/>
        <v>40212</v>
      </c>
      <c r="BE107" s="67"/>
      <c r="BF107" s="157">
        <f t="shared" si="68"/>
        <v>5.9778084342221059E-2</v>
      </c>
      <c r="BG107" s="67"/>
      <c r="BH107" s="184"/>
      <c r="BI107" s="67"/>
      <c r="BJ107" s="67"/>
      <c r="BK107" s="67"/>
      <c r="BL107" s="157"/>
      <c r="BM107" s="66">
        <f t="shared" si="69"/>
        <v>313597.46938775509</v>
      </c>
      <c r="BN107" s="67"/>
      <c r="BO107" s="67">
        <f t="shared" si="70"/>
        <v>2232237</v>
      </c>
      <c r="BP107" s="67"/>
      <c r="BQ107" s="479">
        <f t="shared" si="71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6"/>
        <v>2552956</v>
      </c>
      <c r="I108" s="16"/>
      <c r="J108" s="38">
        <f t="shared" si="57"/>
        <v>1.8893964156504493E-2</v>
      </c>
      <c r="K108" s="16"/>
      <c r="L108" s="16"/>
      <c r="M108" s="16"/>
      <c r="N108" s="16">
        <f t="shared" si="58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9"/>
        <v>127640</v>
      </c>
      <c r="AA108" s="33"/>
      <c r="AB108" s="46">
        <f t="shared" si="60"/>
        <v>4.9996944718201174E-2</v>
      </c>
      <c r="AC108" s="33"/>
      <c r="AD108" s="33">
        <f t="shared" si="61"/>
        <v>1289.2929292929293</v>
      </c>
      <c r="AE108" s="50"/>
      <c r="AF108" s="33"/>
      <c r="AG108" s="33"/>
      <c r="AH108" s="232"/>
      <c r="AI108" s="50"/>
      <c r="AJ108" s="10"/>
      <c r="AK108" s="23">
        <f t="shared" si="62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3"/>
        <v>1.55945159760637E-2</v>
      </c>
      <c r="AR108" s="25"/>
      <c r="AS108" s="25"/>
      <c r="AT108" s="24"/>
      <c r="AU108" s="342">
        <f t="shared" si="64"/>
        <v>0.41861395182682348</v>
      </c>
      <c r="AV108" s="342"/>
      <c r="AW108" s="24">
        <f t="shared" si="65"/>
        <v>10794.979797979799</v>
      </c>
      <c r="AX108" s="352"/>
      <c r="AY108" s="10"/>
      <c r="AZ108" s="66">
        <f t="shared" si="66"/>
        <v>619948</v>
      </c>
      <c r="BA108" s="67"/>
      <c r="BB108" s="67">
        <v>31352500</v>
      </c>
      <c r="BC108" s="67"/>
      <c r="BD108" s="67">
        <f t="shared" si="67"/>
        <v>47341</v>
      </c>
      <c r="BE108" s="67"/>
      <c r="BF108" s="157">
        <f t="shared" si="68"/>
        <v>7.6362856239555577E-2</v>
      </c>
      <c r="BG108" s="67"/>
      <c r="BH108" s="184"/>
      <c r="BI108" s="67"/>
      <c r="BJ108" s="67"/>
      <c r="BK108" s="67"/>
      <c r="BL108" s="157"/>
      <c r="BM108" s="66">
        <f t="shared" si="69"/>
        <v>316691.91919191921</v>
      </c>
      <c r="BN108" s="67"/>
      <c r="BO108" s="67">
        <f t="shared" si="70"/>
        <v>2279578</v>
      </c>
      <c r="BP108" s="67"/>
      <c r="BQ108" s="479">
        <f t="shared" si="71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 t="shared" ref="H109" si="78">+H108+D109</f>
        <v>2596537</v>
      </c>
      <c r="I109" s="16"/>
      <c r="J109" s="38">
        <f t="shared" ref="J109" si="79">+D109/H108</f>
        <v>1.7070799496740251E-2</v>
      </c>
      <c r="K109" s="16"/>
      <c r="L109" s="16"/>
      <c r="M109" s="16"/>
      <c r="N109" s="16">
        <f t="shared" ref="N109" si="80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1">+Z108+V109</f>
        <v>128152</v>
      </c>
      <c r="AA109" s="33"/>
      <c r="AB109" s="46">
        <f t="shared" ref="AB109" si="82">+Z109/H109</f>
        <v>4.9354967789790788E-2</v>
      </c>
      <c r="AC109" s="33"/>
      <c r="AD109" s="33">
        <f t="shared" ref="AD109" si="83">+Z109/BV109</f>
        <v>1281.52</v>
      </c>
      <c r="AE109" s="50"/>
      <c r="AF109" s="33"/>
      <c r="AG109" s="33"/>
      <c r="AH109" s="232"/>
      <c r="AI109" s="50"/>
      <c r="AJ109" s="10"/>
      <c r="AK109" s="23">
        <f t="shared" ref="AK109" si="84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" si="85">+AK109/AO108</f>
        <v>1.1915377799070462E-2</v>
      </c>
      <c r="AR109" s="25"/>
      <c r="AS109" s="25"/>
      <c r="AT109" s="24"/>
      <c r="AU109" s="342">
        <f t="shared" ref="AU109" si="86">+AO109/H109</f>
        <v>0.41649204305580856</v>
      </c>
      <c r="AV109" s="342"/>
      <c r="AW109" s="24">
        <f t="shared" ref="AW109" si="87">+AO109/BV109</f>
        <v>10814.37</v>
      </c>
      <c r="AX109" s="352"/>
      <c r="AY109" s="10"/>
      <c r="AZ109" s="66">
        <f t="shared" ref="AZ109" si="88">+BB109-BB108</f>
        <v>645524</v>
      </c>
      <c r="BA109" s="67"/>
      <c r="BB109" s="67">
        <v>31998024</v>
      </c>
      <c r="BC109" s="67"/>
      <c r="BD109" s="67">
        <f t="shared" ref="BD109" si="89">+D109</f>
        <v>43581</v>
      </c>
      <c r="BE109" s="67"/>
      <c r="BF109" s="157">
        <f t="shared" ref="BF109" si="90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1">+BB109/BV109</f>
        <v>319980.24</v>
      </c>
      <c r="BN109" s="67"/>
      <c r="BO109" s="67">
        <f t="shared" ref="BO109" si="92">+BO108+BD109</f>
        <v>2323159</v>
      </c>
      <c r="BP109" s="67"/>
      <c r="BQ109" s="479">
        <f t="shared" ref="BQ109" si="93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 t="shared" ref="H110" si="94">+H109+D110</f>
        <v>2637077</v>
      </c>
      <c r="I110" s="16"/>
      <c r="J110" s="38">
        <f t="shared" ref="J110" si="95">+D110/H109</f>
        <v>1.5613103144688483E-2</v>
      </c>
      <c r="K110" s="16"/>
      <c r="L110" s="16"/>
      <c r="M110" s="16"/>
      <c r="N110" s="16">
        <f t="shared" ref="N110" si="96">+H110/BV110</f>
        <v>26109.673267326732</v>
      </c>
      <c r="O110" s="41"/>
      <c r="P110" s="17">
        <f t="shared" ref="P110" si="97">SUM(D104:D110)</f>
        <v>277620</v>
      </c>
      <c r="Q110" s="16"/>
      <c r="R110" s="60">
        <f t="shared" ref="R110" si="98"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ref="Z110" si="99">+Z109+V110</f>
        <v>128437</v>
      </c>
      <c r="AA110" s="33"/>
      <c r="AB110" s="46">
        <f t="shared" ref="AB110" si="100">+Z110/H110</f>
        <v>4.8704304045729417E-2</v>
      </c>
      <c r="AC110" s="33"/>
      <c r="AD110" s="33">
        <f t="shared" ref="AD110" si="101">+Z110/BV110</f>
        <v>1271.6534653465346</v>
      </c>
      <c r="AE110" s="50"/>
      <c r="AF110" s="33">
        <f t="shared" ref="AF110" si="102">SUM(V104:V110)</f>
        <v>4166</v>
      </c>
      <c r="AG110" s="33"/>
      <c r="AH110" s="232">
        <f t="shared" ref="AH110" si="103">+(AF110-AF103)/AF103</f>
        <v>-5.0159598723210214E-2</v>
      </c>
      <c r="AI110" s="50"/>
      <c r="AJ110" s="392"/>
      <c r="AK110" s="23">
        <f t="shared" ref="AK110" si="104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ref="AQ110" si="105">+AK110/AO109</f>
        <v>1.1113916020997988E-2</v>
      </c>
      <c r="AR110" s="25"/>
      <c r="AS110" s="25"/>
      <c r="AT110" s="24"/>
      <c r="AU110" s="342">
        <f t="shared" ref="AU110" si="106">+AO110/H110</f>
        <v>0.41464697466171824</v>
      </c>
      <c r="AV110" s="342"/>
      <c r="AW110" s="24">
        <f t="shared" ref="AW110" si="107">+AO110/BV110</f>
        <v>10826.29702970297</v>
      </c>
      <c r="AX110" s="352"/>
      <c r="AY110" s="392"/>
      <c r="AZ110" s="66">
        <f t="shared" ref="AZ110" si="108">+BB110-BB109</f>
        <v>594344</v>
      </c>
      <c r="BA110" s="67"/>
      <c r="BB110" s="67">
        <f>32592368</f>
        <v>32592368</v>
      </c>
      <c r="BC110" s="67"/>
      <c r="BD110" s="67">
        <f t="shared" ref="BD110" si="109">+D110</f>
        <v>40540</v>
      </c>
      <c r="BE110" s="67"/>
      <c r="BF110" s="157">
        <f t="shared" ref="BF110" si="110">+BD110/AZ110</f>
        <v>6.8209656360626175E-2</v>
      </c>
      <c r="BG110" s="67"/>
      <c r="BH110" s="184"/>
      <c r="BI110" s="67"/>
      <c r="BJ110" s="67">
        <f t="shared" ref="BJ110" si="111">SUM(AZ104:AZ110)</f>
        <v>4100378</v>
      </c>
      <c r="BK110" s="67"/>
      <c r="BL110" s="157">
        <f t="shared" ref="BL110" si="112">+P110/BJ110</f>
        <v>6.7705952963360932E-2</v>
      </c>
      <c r="BM110" s="66">
        <f t="shared" ref="BM110" si="113">+BB110/BV110</f>
        <v>322696.71287128713</v>
      </c>
      <c r="BN110" s="67"/>
      <c r="BO110" s="67">
        <f t="shared" ref="BO110" si="114">+BO109+BD110</f>
        <v>2363699</v>
      </c>
      <c r="BP110" s="67"/>
      <c r="BQ110" s="479">
        <f t="shared" ref="BQ110" si="115">+BO110/BB110</f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 t="shared" ref="H111" si="116">+H110+D111</f>
        <v>2681811</v>
      </c>
      <c r="I111" s="16"/>
      <c r="J111" s="38">
        <f t="shared" ref="J111" si="117">+D111/H110</f>
        <v>1.696347888211076E-2</v>
      </c>
      <c r="K111" s="16"/>
      <c r="L111" s="16"/>
      <c r="M111" s="16"/>
      <c r="N111" s="16">
        <f t="shared" ref="N111" si="118">+H111/BV111</f>
        <v>26292.264705882353</v>
      </c>
      <c r="O111" s="41"/>
      <c r="P111" s="17"/>
      <c r="Q111" s="16"/>
      <c r="R111" s="60"/>
      <c r="S111" s="16"/>
      <c r="T111" s="41"/>
      <c r="U111" s="10"/>
      <c r="V111" s="34">
        <v>346</v>
      </c>
      <c r="W111" s="33"/>
      <c r="X111" s="33"/>
      <c r="Y111" s="33"/>
      <c r="Z111" s="33">
        <f t="shared" ref="Z111" si="119">+Z110+V111</f>
        <v>128783</v>
      </c>
      <c r="AA111" s="33"/>
      <c r="AB111" s="46">
        <f t="shared" ref="AB111" si="120">+Z111/H111</f>
        <v>4.8020908259381441E-2</v>
      </c>
      <c r="AC111" s="33"/>
      <c r="AD111" s="33">
        <f t="shared" ref="AD111" si="121">+Z111/BV111</f>
        <v>1262.5784313725489</v>
      </c>
      <c r="AE111" s="50"/>
      <c r="AF111" s="33"/>
      <c r="AG111" s="33"/>
      <c r="AH111" s="232"/>
      <c r="AI111" s="50"/>
      <c r="AJ111" s="10"/>
      <c r="AK111" s="23">
        <f t="shared" ref="AK111" si="122">+AO111-AO110</f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ref="AQ111" si="123">+AK111/AO110</f>
        <v>2.1693602668968848E-2</v>
      </c>
      <c r="AR111" s="25"/>
      <c r="AS111" s="25"/>
      <c r="AT111" s="24"/>
      <c r="AU111" s="342">
        <f t="shared" ref="AU111" si="124">+AO111/H111</f>
        <v>0.41657559015158041</v>
      </c>
      <c r="AV111" s="342"/>
      <c r="AW111" s="24">
        <f t="shared" ref="AW111" si="125">+AO111/BV111</f>
        <v>10952.715686274511</v>
      </c>
      <c r="AX111" s="352"/>
      <c r="AY111" s="10"/>
      <c r="AZ111" s="66">
        <f t="shared" ref="AZ111" si="126">+BB111-BB110</f>
        <v>597145</v>
      </c>
      <c r="BA111" s="67"/>
      <c r="BB111" s="67">
        <v>33189513</v>
      </c>
      <c r="BC111" s="67"/>
      <c r="BD111" s="67">
        <f t="shared" ref="BD111" si="127">+D111</f>
        <v>44734</v>
      </c>
      <c r="BE111" s="67"/>
      <c r="BF111" s="157">
        <f t="shared" ref="BF111" si="128">+BD111/AZ111</f>
        <v>7.4913128302171159E-2</v>
      </c>
      <c r="BG111" s="67"/>
      <c r="BH111" s="184"/>
      <c r="BI111" s="67"/>
      <c r="BJ111" s="67"/>
      <c r="BK111" s="67"/>
      <c r="BL111" s="157"/>
      <c r="BM111" s="66">
        <f t="shared" ref="BM111" si="129">+BB111/BV111</f>
        <v>325387.3823529412</v>
      </c>
      <c r="BN111" s="67"/>
      <c r="BO111" s="67">
        <f t="shared" ref="BO111" si="130">+BO110+BD111</f>
        <v>2408433</v>
      </c>
      <c r="BP111" s="67"/>
      <c r="BQ111" s="479">
        <f t="shared" ref="BQ111" si="131">+BO111/BB111</f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 t="shared" ref="H112" si="132">+H111+D112</f>
        <v>2727853</v>
      </c>
      <c r="I112" s="16"/>
      <c r="J112" s="38">
        <f t="shared" ref="J112" si="133">+D112/H111</f>
        <v>1.7168249365820336E-2</v>
      </c>
      <c r="K112" s="16"/>
      <c r="L112" s="16"/>
      <c r="M112" s="16"/>
      <c r="N112" s="16">
        <f t="shared" ref="N112" si="134">+H112/BV112</f>
        <v>26484.009708737864</v>
      </c>
      <c r="O112" s="41"/>
      <c r="P112" s="17"/>
      <c r="Q112" s="16"/>
      <c r="R112" s="60"/>
      <c r="S112" s="16"/>
      <c r="T112" s="41"/>
      <c r="U112" s="10"/>
      <c r="V112" s="34">
        <v>764</v>
      </c>
      <c r="W112" s="33"/>
      <c r="X112" s="33"/>
      <c r="Y112" s="33"/>
      <c r="Z112" s="33">
        <f t="shared" ref="Z112" si="135">+Z111+V112</f>
        <v>129547</v>
      </c>
      <c r="AA112" s="33"/>
      <c r="AB112" s="46">
        <f t="shared" ref="AB112" si="136">+Z112/H112</f>
        <v>4.7490462279309038E-2</v>
      </c>
      <c r="AC112" s="33"/>
      <c r="AD112" s="33">
        <f t="shared" ref="AD112" si="137">+Z112/BV112</f>
        <v>1257.7378640776699</v>
      </c>
      <c r="AE112" s="50"/>
      <c r="AF112" s="33"/>
      <c r="AG112" s="33"/>
      <c r="AH112" s="232"/>
      <c r="AI112" s="50"/>
      <c r="AJ112" s="10"/>
      <c r="AK112" s="23">
        <f t="shared" ref="AK112" si="138">+AO112-AO111</f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ref="AQ112" si="139">+AK112/AO111</f>
        <v>2.3413478795213293E-2</v>
      </c>
      <c r="AR112" s="25"/>
      <c r="AS112" s="25"/>
      <c r="AT112" s="24"/>
      <c r="AU112" s="342">
        <f t="shared" ref="AU112" si="140">+AO112/H112</f>
        <v>0.41913328907386138</v>
      </c>
      <c r="AV112" s="342"/>
      <c r="AW112" s="24">
        <f t="shared" ref="AW112" si="141">+AO112/BV112</f>
        <v>11100.330097087379</v>
      </c>
      <c r="AX112" s="352"/>
      <c r="AY112" s="10"/>
      <c r="AZ112" s="66">
        <f t="shared" ref="AZ112" si="142">+BB112-BB111</f>
        <v>1008514</v>
      </c>
      <c r="BA112" s="67"/>
      <c r="BB112" s="67">
        <v>34198027</v>
      </c>
      <c r="BC112" s="67"/>
      <c r="BD112" s="67">
        <f t="shared" ref="BD112" si="143">+D112</f>
        <v>46042</v>
      </c>
      <c r="BE112" s="67"/>
      <c r="BF112" s="157">
        <f t="shared" ref="BF112" si="144">+BD112/AZ112</f>
        <v>4.5653307737919355E-2</v>
      </c>
      <c r="BG112" s="67"/>
      <c r="BH112" s="184"/>
      <c r="BI112" s="67"/>
      <c r="BJ112" s="67"/>
      <c r="BK112" s="67"/>
      <c r="BL112" s="157"/>
      <c r="BM112" s="66">
        <f t="shared" ref="BM112" si="145">+BB112/BV112</f>
        <v>332019.67961165047</v>
      </c>
      <c r="BN112" s="67"/>
      <c r="BO112" s="67">
        <f t="shared" ref="BO112" si="146">+BO111+BD112</f>
        <v>2454475</v>
      </c>
      <c r="BP112" s="67"/>
      <c r="BQ112" s="479">
        <f t="shared" ref="BQ112" si="147">+BO112/BB112</f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8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 t="shared" ref="H113" si="148">+H112+D113</f>
        <v>2778950</v>
      </c>
      <c r="I113" s="16"/>
      <c r="J113" s="38">
        <f t="shared" ref="J113" si="149">+D113/H112</f>
        <v>1.8731581210571096E-2</v>
      </c>
      <c r="K113" s="16"/>
      <c r="L113" s="16"/>
      <c r="M113" s="16"/>
      <c r="N113" s="16">
        <f t="shared" ref="N113" si="150">+H113/BV113</f>
        <v>26720.673076923078</v>
      </c>
      <c r="O113" s="41"/>
      <c r="P113" s="17"/>
      <c r="Q113" s="16"/>
      <c r="R113" s="60"/>
      <c r="S113" s="16"/>
      <c r="T113" s="41"/>
      <c r="U113" s="10"/>
      <c r="V113" s="34">
        <v>676</v>
      </c>
      <c r="W113" s="33"/>
      <c r="X113" s="33"/>
      <c r="Y113" s="33"/>
      <c r="Z113" s="33">
        <f t="shared" ref="Z113" si="151">+Z112+V113</f>
        <v>130223</v>
      </c>
      <c r="AA113" s="33"/>
      <c r="AB113" s="46">
        <f t="shared" ref="AB113" si="152">+Z113/H113</f>
        <v>4.6860504866946151E-2</v>
      </c>
      <c r="AC113" s="33"/>
      <c r="AD113" s="33">
        <f t="shared" ref="AD113" si="153">+Z113/BV113</f>
        <v>1252.1442307692307</v>
      </c>
      <c r="AE113" s="50"/>
      <c r="AF113" s="33"/>
      <c r="AG113" s="33"/>
      <c r="AH113" s="232"/>
      <c r="AI113" s="50"/>
      <c r="AJ113" s="10"/>
      <c r="AK113" s="23">
        <f t="shared" ref="AK113" si="154">+AO113-AO112</f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ref="AQ113" si="155">+AK113/AO112</f>
        <v>1.8337598636968724E-2</v>
      </c>
      <c r="AR113" s="25"/>
      <c r="AS113" s="25"/>
      <c r="AT113" s="24"/>
      <c r="AU113" s="342">
        <f t="shared" ref="AU113" si="156">+AO113/H113</f>
        <v>0.41897119415606615</v>
      </c>
      <c r="AV113" s="342"/>
      <c r="AW113" s="24">
        <f t="shared" ref="AW113" si="157">+AO113/BV113</f>
        <v>11195.192307692309</v>
      </c>
      <c r="AX113" s="352"/>
      <c r="AY113" s="10"/>
      <c r="AZ113" s="66">
        <f t="shared" ref="AZ113" si="158">+BB113-BB112</f>
        <v>657615</v>
      </c>
      <c r="BA113" s="67"/>
      <c r="BB113" s="67">
        <v>34855642</v>
      </c>
      <c r="BC113" s="67"/>
      <c r="BD113" s="67">
        <f t="shared" ref="BD113" si="159">+D113</f>
        <v>51097</v>
      </c>
      <c r="BE113" s="67"/>
      <c r="BF113" s="157">
        <f t="shared" ref="BF113" si="160">+BD113/AZ113</f>
        <v>7.7700478243349066E-2</v>
      </c>
      <c r="BG113" s="67"/>
      <c r="BH113" s="184"/>
      <c r="BI113" s="67"/>
      <c r="BJ113" s="67"/>
      <c r="BK113" s="67"/>
      <c r="BL113" s="157"/>
      <c r="BM113" s="66">
        <f t="shared" ref="BM113" si="161">+BB113/BV113</f>
        <v>335150.40384615387</v>
      </c>
      <c r="BN113" s="67"/>
      <c r="BO113" s="67">
        <f t="shared" ref="BO113" si="162">+BO112+BD113</f>
        <v>2505572</v>
      </c>
      <c r="BP113" s="67"/>
      <c r="BQ113" s="479">
        <f t="shared" ref="BQ113" si="163">+BO113/BB113</f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8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 t="shared" ref="H114" si="164">+H113+D114</f>
        <v>2838825</v>
      </c>
      <c r="I114" s="507" t="s">
        <v>150</v>
      </c>
      <c r="J114" s="38">
        <f t="shared" ref="J114" si="165">+D114/H113</f>
        <v>2.1545907626981414E-2</v>
      </c>
      <c r="K114" s="16"/>
      <c r="L114" s="16"/>
      <c r="M114" s="16"/>
      <c r="N114" s="16">
        <f t="shared" ref="N114" si="166">+H114/BV114</f>
        <v>27036.428571428572</v>
      </c>
      <c r="O114" s="41"/>
      <c r="P114" s="17"/>
      <c r="Q114" s="16"/>
      <c r="R114" s="60"/>
      <c r="S114" s="16"/>
      <c r="T114" s="41"/>
      <c r="U114" s="10"/>
      <c r="V114" s="34">
        <v>604</v>
      </c>
      <c r="W114" s="33"/>
      <c r="X114" s="33"/>
      <c r="Y114" s="33"/>
      <c r="Z114" s="33">
        <f t="shared" ref="Z114" si="167">+Z113+V114</f>
        <v>130827</v>
      </c>
      <c r="AA114" s="33"/>
      <c r="AB114" s="46">
        <f t="shared" ref="AB114" si="168">+Z114/H114</f>
        <v>4.6084911891363503E-2</v>
      </c>
      <c r="AC114" s="33"/>
      <c r="AD114" s="33">
        <f t="shared" ref="AD114" si="169">+Z114/BV114</f>
        <v>1245.9714285714285</v>
      </c>
      <c r="AE114" s="50"/>
      <c r="AF114" s="33"/>
      <c r="AG114" s="33"/>
      <c r="AH114" s="232"/>
      <c r="AI114" s="50"/>
      <c r="AJ114" s="10"/>
      <c r="AK114" s="23">
        <f t="shared" ref="AK114" si="170">+AO114-AO113</f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ref="AQ114" si="171">+AK114/AO113</f>
        <v>1.7932663402903032E-2</v>
      </c>
      <c r="AR114" s="25"/>
      <c r="AS114" s="25"/>
      <c r="AT114" s="24"/>
      <c r="AU114" s="342">
        <f t="shared" ref="AU114" si="172">+AO114/H114</f>
        <v>0.41748927813443942</v>
      </c>
      <c r="AV114" s="342"/>
      <c r="AW114" s="24">
        <f t="shared" ref="AW114" si="173">+AO114/BV114</f>
        <v>11287.419047619047</v>
      </c>
      <c r="AX114" s="352"/>
      <c r="AY114" s="10"/>
      <c r="AZ114" s="66">
        <f t="shared" ref="AZ114" si="174">+BB114-BB113</f>
        <v>682358</v>
      </c>
      <c r="BA114" s="67"/>
      <c r="BB114" s="67">
        <v>35538000</v>
      </c>
      <c r="BC114" s="67"/>
      <c r="BD114" s="67">
        <f t="shared" ref="BD114" si="175">+D114</f>
        <v>59875</v>
      </c>
      <c r="BE114" s="67"/>
      <c r="BF114" s="157">
        <f t="shared" ref="BF114" si="176">+BD114/AZ114</f>
        <v>8.7747194288042341E-2</v>
      </c>
      <c r="BG114" s="67"/>
      <c r="BH114" s="184"/>
      <c r="BI114" s="67"/>
      <c r="BJ114" s="67"/>
      <c r="BK114" s="67"/>
      <c r="BL114" s="157"/>
      <c r="BM114" s="66">
        <f t="shared" ref="BM114" si="177">+BB114/BV114</f>
        <v>338457.14285714284</v>
      </c>
      <c r="BN114" s="67"/>
      <c r="BO114" s="67">
        <f t="shared" ref="BO114" si="178">+BO113+BD114</f>
        <v>2565447</v>
      </c>
      <c r="BP114" s="67"/>
      <c r="BQ114" s="479">
        <f t="shared" ref="BQ114" si="179">+BO114/BB114</f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8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" si="180">+H114+D115</f>
        <v>2896916</v>
      </c>
      <c r="I115" s="507" t="s">
        <v>150</v>
      </c>
      <c r="J115" s="38">
        <f t="shared" ref="J115" si="181">+D115/H114</f>
        <v>2.046304368885014E-2</v>
      </c>
      <c r="K115" s="16"/>
      <c r="L115" s="16"/>
      <c r="M115" s="16"/>
      <c r="N115" s="16">
        <f t="shared" ref="N115" si="182">+H115/BV115</f>
        <v>27329.396226415094</v>
      </c>
      <c r="O115" s="41"/>
      <c r="P115" s="17"/>
      <c r="Q115" s="16"/>
      <c r="R115" s="60"/>
      <c r="S115" s="16"/>
      <c r="T115" s="41"/>
      <c r="U115" s="10"/>
      <c r="V115" s="34">
        <v>616</v>
      </c>
      <c r="W115" s="33"/>
      <c r="X115" s="33"/>
      <c r="Y115" s="33"/>
      <c r="Z115" s="33">
        <f t="shared" ref="Z115" si="183">+Z114+V115</f>
        <v>131443</v>
      </c>
      <c r="AA115" s="33"/>
      <c r="AB115" s="46">
        <f t="shared" ref="AB115" si="184">+Z115/H115</f>
        <v>4.5373424704064601E-2</v>
      </c>
      <c r="AC115" s="33"/>
      <c r="AD115" s="33">
        <f t="shared" ref="AD115" si="185">+Z115/BV115</f>
        <v>1240.0283018867924</v>
      </c>
      <c r="AE115" s="50"/>
      <c r="AF115" s="33"/>
      <c r="AG115" s="33"/>
      <c r="AH115" s="232"/>
      <c r="AI115" s="50"/>
      <c r="AJ115" s="10"/>
      <c r="AK115" s="23">
        <f t="shared" ref="AK115" si="186">+AO115-AO114</f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ref="AQ115" si="187">+AK115/AO114</f>
        <v>4.2448440277797699E-2</v>
      </c>
      <c r="AR115" s="25"/>
      <c r="AS115" s="25"/>
      <c r="AT115" s="24"/>
      <c r="AU115" s="342">
        <f t="shared" ref="AU115" si="188">+AO115/H115</f>
        <v>0.42648388838337048</v>
      </c>
      <c r="AV115" s="342"/>
      <c r="AW115" s="24">
        <f t="shared" ref="AW115" si="189">+AO115/BV115</f>
        <v>11655.547169811322</v>
      </c>
      <c r="AX115" s="352"/>
      <c r="AY115" s="10"/>
      <c r="AZ115" s="66">
        <f t="shared" ref="AZ115" si="190">+BB115-BB114</f>
        <v>759195</v>
      </c>
      <c r="BA115" s="67"/>
      <c r="BB115" s="67">
        <v>36297195</v>
      </c>
      <c r="BC115" s="67"/>
      <c r="BD115" s="67">
        <f t="shared" ref="BD115" si="191">+D115</f>
        <v>58091</v>
      </c>
      <c r="BE115" s="67"/>
      <c r="BF115" s="157">
        <f t="shared" ref="BF115" si="192">+BD115/AZ115</f>
        <v>7.6516573475852709E-2</v>
      </c>
      <c r="BG115" s="67"/>
      <c r="BH115" s="184"/>
      <c r="BI115" s="67"/>
      <c r="BJ115" s="67"/>
      <c r="BK115" s="67"/>
      <c r="BL115" s="157"/>
      <c r="BM115" s="66">
        <f t="shared" ref="BM115" si="193">+BB115/BV115</f>
        <v>342426.36792452831</v>
      </c>
      <c r="BN115" s="67"/>
      <c r="BO115" s="67">
        <f t="shared" ref="BO115" si="194">+BO114+BD115</f>
        <v>2623538</v>
      </c>
      <c r="BP115" s="67"/>
      <c r="BQ115" s="479">
        <f t="shared" ref="BQ115" si="195">+BO115/BB115</f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8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ref="H116" si="196">+H115+D116</f>
        <v>2943500</v>
      </c>
      <c r="I116" s="507" t="s">
        <v>150</v>
      </c>
      <c r="J116" s="38">
        <f t="shared" ref="J116" si="197">+D116/H115</f>
        <v>1.6080549108085977E-2</v>
      </c>
      <c r="K116" s="16"/>
      <c r="L116" s="16"/>
      <c r="M116" s="16"/>
      <c r="N116" s="16">
        <f t="shared" ref="N116" si="198">+H116/BV116</f>
        <v>27509.345794392524</v>
      </c>
      <c r="O116" s="41"/>
      <c r="P116" s="17"/>
      <c r="Q116" s="16"/>
      <c r="R116" s="60"/>
      <c r="S116" s="16"/>
      <c r="T116" s="41"/>
      <c r="U116" s="10"/>
      <c r="V116" s="34">
        <v>254</v>
      </c>
      <c r="W116" s="33"/>
      <c r="X116" s="33"/>
      <c r="Y116" s="33"/>
      <c r="Z116" s="33">
        <f t="shared" ref="Z116" si="199">+Z115+V116</f>
        <v>131697</v>
      </c>
      <c r="AA116" s="33"/>
      <c r="AB116" s="46">
        <f t="shared" ref="AB116" si="200">+Z116/H116</f>
        <v>4.4741634109053845E-2</v>
      </c>
      <c r="AC116" s="33"/>
      <c r="AD116" s="33">
        <f t="shared" ref="AD116" si="201">+Z116/BV116</f>
        <v>1230.8130841121495</v>
      </c>
      <c r="AE116" s="50"/>
      <c r="AF116" s="33"/>
      <c r="AG116" s="33"/>
      <c r="AH116" s="232"/>
      <c r="AI116" s="50"/>
      <c r="AJ116" s="10"/>
      <c r="AK116" s="23">
        <f t="shared" ref="AK116" si="202">+AO116-AO115</f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ref="AQ116" si="203">+AK116/AO115</f>
        <v>2.0167739387189517E-2</v>
      </c>
      <c r="AR116" s="25"/>
      <c r="AS116" s="25"/>
      <c r="AT116" s="24"/>
      <c r="AU116" s="342">
        <f t="shared" ref="AU116" si="204">+AO116/H116</f>
        <v>0.42819942245625958</v>
      </c>
      <c r="AV116" s="342"/>
      <c r="AW116" s="24">
        <f t="shared" ref="AW116" si="205">+AO116/BV116</f>
        <v>11779.485981308411</v>
      </c>
      <c r="AX116" s="352"/>
      <c r="AY116" s="10"/>
      <c r="AZ116" s="66">
        <f t="shared" ref="AZ116" si="206">+BB116-BB115</f>
        <v>656438</v>
      </c>
      <c r="BA116" s="67"/>
      <c r="BB116" s="67">
        <v>36953633</v>
      </c>
      <c r="BC116" s="67"/>
      <c r="BD116" s="67">
        <f t="shared" ref="BD116" si="207">+D116</f>
        <v>46584</v>
      </c>
      <c r="BE116" s="67"/>
      <c r="BF116" s="157">
        <f t="shared" ref="BF116" si="208">+BD116/AZ116</f>
        <v>7.0964813127820145E-2</v>
      </c>
      <c r="BG116" s="67"/>
      <c r="BH116" s="184"/>
      <c r="BI116" s="67"/>
      <c r="BJ116" s="67"/>
      <c r="BK116" s="67"/>
      <c r="BL116" s="157"/>
      <c r="BM116" s="66">
        <f t="shared" ref="BM116" si="209">+BB116/BV116</f>
        <v>345361.05607476638</v>
      </c>
      <c r="BN116" s="67"/>
      <c r="BO116" s="67">
        <f t="shared" ref="BO116" si="210">+BO115+BD116</f>
        <v>2670122</v>
      </c>
      <c r="BP116" s="67"/>
      <c r="BQ116" s="479">
        <f t="shared" ref="BQ116" si="211">+BO116/BB116</f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8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ref="H117" si="212">+H116+D117</f>
        <v>2988030</v>
      </c>
      <c r="I117" s="16"/>
      <c r="J117" s="38">
        <f t="shared" ref="J117" si="213">+D117/H116</f>
        <v>1.5128248683540003E-2</v>
      </c>
      <c r="K117" s="16"/>
      <c r="L117" s="16"/>
      <c r="M117" s="16"/>
      <c r="N117" s="16">
        <f t="shared" ref="N117" si="214">+H117/BV117</f>
        <v>27666.944444444445</v>
      </c>
      <c r="O117" s="41"/>
      <c r="P117" s="17">
        <f t="shared" ref="P117" si="215">SUM(D111:D117)</f>
        <v>350953</v>
      </c>
      <c r="Q117" s="16"/>
      <c r="R117" s="60">
        <f t="shared" ref="R117" si="216">+(P117-P110)/P110</f>
        <v>0.26414883653915422</v>
      </c>
      <c r="S117" s="16"/>
      <c r="T117" s="41"/>
      <c r="U117" s="392"/>
      <c r="V117" s="34">
        <v>251</v>
      </c>
      <c r="W117" s="33"/>
      <c r="X117" s="33"/>
      <c r="Y117" s="33"/>
      <c r="Z117" s="33">
        <f t="shared" ref="Z117" si="217">+Z116+V117</f>
        <v>131948</v>
      </c>
      <c r="AA117" s="33"/>
      <c r="AB117" s="46">
        <f t="shared" ref="AB117" si="218">+Z117/H117</f>
        <v>4.4158860520142035E-2</v>
      </c>
      <c r="AC117" s="33"/>
      <c r="AD117" s="33">
        <f t="shared" ref="AD117" si="219">+Z117/BV117</f>
        <v>1221.7407407407406</v>
      </c>
      <c r="AE117" s="50"/>
      <c r="AF117" s="33">
        <f t="shared" ref="AF117" si="220">SUM(V111:V117)</f>
        <v>3511</v>
      </c>
      <c r="AG117" s="33"/>
      <c r="AH117" s="232">
        <f t="shared" ref="AH117" si="221">+(AF117-AF110)/AF110</f>
        <v>-0.15722515602496401</v>
      </c>
      <c r="AI117" s="50"/>
      <c r="AJ117" s="392"/>
      <c r="AK117" s="23">
        <f t="shared" ref="AK117" si="222">+AO117-AO116</f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ref="AQ117" si="223">+AK117/AO116</f>
        <v>1.9957077288649282E-2</v>
      </c>
      <c r="AR117" s="25"/>
      <c r="AS117" s="25"/>
      <c r="AT117" s="24"/>
      <c r="AU117" s="342">
        <f t="shared" ref="AU117" si="224">+AO117/H117</f>
        <v>0.43023630954173819</v>
      </c>
      <c r="AV117" s="342"/>
      <c r="AW117" s="24">
        <f t="shared" ref="AW117" si="225">+AO117/BV117</f>
        <v>11903.324074074075</v>
      </c>
      <c r="AX117" s="352"/>
      <c r="AY117" s="392"/>
      <c r="AZ117" s="66">
        <f t="shared" ref="AZ117" si="226">+BB117-BB116</f>
        <v>633176</v>
      </c>
      <c r="BA117" s="67"/>
      <c r="BB117" s="67">
        <v>37586809</v>
      </c>
      <c r="BC117" s="67"/>
      <c r="BD117" s="67">
        <f t="shared" ref="BD117" si="227">+D117</f>
        <v>44530</v>
      </c>
      <c r="BE117" s="67"/>
      <c r="BF117" s="157">
        <f t="shared" ref="BF117" si="228">+BD117/AZ117</f>
        <v>7.0327997270900985E-2</v>
      </c>
      <c r="BG117" s="67"/>
      <c r="BH117" s="184"/>
      <c r="BI117" s="67"/>
      <c r="BJ117" s="67">
        <f t="shared" ref="BJ117" si="229">SUM(AZ111:AZ117)</f>
        <v>4994441</v>
      </c>
      <c r="BK117" s="67"/>
      <c r="BL117" s="157">
        <f t="shared" ref="BL117" si="230">+P117/BJ117</f>
        <v>7.0268724768197288E-2</v>
      </c>
      <c r="BM117" s="66">
        <f t="shared" ref="BM117" si="231">+BB117/BV117</f>
        <v>348026.00925925927</v>
      </c>
      <c r="BN117" s="67"/>
      <c r="BO117" s="67">
        <f t="shared" ref="BO117" si="232">+BO116+BD117</f>
        <v>2714652</v>
      </c>
      <c r="BP117" s="67"/>
      <c r="BQ117" s="479">
        <f t="shared" ref="BQ117" si="233">+BO117/BB117</f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8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ref="H118" si="234">+H117+D118</f>
        <v>3041642</v>
      </c>
      <c r="I118" s="16"/>
      <c r="J118" s="38">
        <f t="shared" ref="J118" si="235">+D118/H117</f>
        <v>1.7942256269180699E-2</v>
      </c>
      <c r="K118" s="16"/>
      <c r="L118" s="16"/>
      <c r="M118" s="16"/>
      <c r="N118" s="16">
        <f t="shared" ref="N118" si="236">+H118/BV118</f>
        <v>27904.972477064221</v>
      </c>
      <c r="O118" s="41"/>
      <c r="P118" s="17">
        <f t="shared" ref="P118" si="237">SUM(D112:D118)</f>
        <v>359831</v>
      </c>
      <c r="Q118" s="16"/>
      <c r="R118" s="60" t="e">
        <f t="shared" ref="R118" si="238">+(P118-P111)/P111</f>
        <v>#DIV/0!</v>
      </c>
      <c r="S118" s="16"/>
      <c r="T118" s="41"/>
      <c r="U118" s="10"/>
      <c r="V118" s="34">
        <v>378</v>
      </c>
      <c r="W118" s="33"/>
      <c r="X118" s="33"/>
      <c r="Y118" s="33"/>
      <c r="Z118" s="33">
        <f t="shared" ref="Z118" si="239">+Z117+V118</f>
        <v>132326</v>
      </c>
      <c r="AA118" s="33"/>
      <c r="AB118" s="46">
        <f t="shared" ref="AB118" si="240">+Z118/H118</f>
        <v>4.350479116214203E-2</v>
      </c>
      <c r="AC118" s="33"/>
      <c r="AD118" s="33">
        <f t="shared" ref="AD118" si="241">+Z118/BV118</f>
        <v>1214</v>
      </c>
      <c r="AE118" s="50"/>
      <c r="AF118" s="33">
        <f t="shared" ref="AF118" si="242">SUM(V112:V118)</f>
        <v>3543</v>
      </c>
      <c r="AG118" s="33"/>
      <c r="AH118" s="232" t="e">
        <f t="shared" ref="AH118" si="243">+(AF118-AF111)/AF111</f>
        <v>#DIV/0!</v>
      </c>
      <c r="AI118" s="50"/>
      <c r="AJ118" s="10"/>
      <c r="AK118" s="23">
        <f t="shared" ref="AK118" si="244">+AO118-AO117</f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ref="AQ118" si="245">+AK118/AO117</f>
        <v>3.0638811598689752E-2</v>
      </c>
      <c r="AR118" s="25"/>
      <c r="AS118" s="25"/>
      <c r="AT118" s="24"/>
      <c r="AU118" s="342">
        <f t="shared" ref="AU118" si="246">+AO118/H118</f>
        <v>0.43560254625626554</v>
      </c>
      <c r="AV118" s="342"/>
      <c r="AW118" s="24">
        <f t="shared" ref="AW118" si="247">+AO118/BV118</f>
        <v>12155.477064220184</v>
      </c>
      <c r="AX118" s="352"/>
      <c r="AY118" s="10"/>
      <c r="AZ118" s="66">
        <f t="shared" ref="AZ118" si="248">+BB118-BB117</f>
        <v>630831</v>
      </c>
      <c r="BA118" s="67"/>
      <c r="BB118" s="67">
        <v>38217640</v>
      </c>
      <c r="BC118" s="67"/>
      <c r="BD118" s="67">
        <f t="shared" ref="BD118" si="249">+D118</f>
        <v>53612</v>
      </c>
      <c r="BE118" s="67"/>
      <c r="BF118" s="157">
        <f t="shared" ref="BF118" si="250">+BD118/AZ118</f>
        <v>8.4986311706304857E-2</v>
      </c>
      <c r="BG118" s="67"/>
      <c r="BH118" s="184"/>
      <c r="BI118" s="67"/>
      <c r="BJ118" s="67">
        <f t="shared" ref="BJ118" si="251">SUM(AZ112:AZ118)</f>
        <v>5028127</v>
      </c>
      <c r="BK118" s="67"/>
      <c r="BL118" s="157">
        <f t="shared" ref="BL118" si="252">+P118/BJ118</f>
        <v>7.1563625978420989E-2</v>
      </c>
      <c r="BM118" s="66">
        <f t="shared" ref="BM118" si="253">+BB118/BV118</f>
        <v>350620.55045871559</v>
      </c>
      <c r="BN118" s="67"/>
      <c r="BO118" s="67">
        <f t="shared" ref="BO118" si="254">+BO117+BD118</f>
        <v>2768264</v>
      </c>
      <c r="BP118" s="67"/>
      <c r="BQ118" s="479">
        <f t="shared" ref="BQ118" si="255">+BO118/BB118</f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8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ref="H119" si="256">+H118+D119</f>
        <v>3097084</v>
      </c>
      <c r="I119" s="16"/>
      <c r="J119" s="38">
        <f t="shared" ref="J119" si="257">+D119/H118</f>
        <v>1.822765466810361E-2</v>
      </c>
      <c r="K119" s="16"/>
      <c r="L119" s="16"/>
      <c r="M119" s="16"/>
      <c r="N119" s="16">
        <f t="shared" ref="N119" si="258">+H119/BV119</f>
        <v>28155.30909090909</v>
      </c>
      <c r="O119" s="41"/>
      <c r="P119" s="17">
        <f t="shared" ref="P119" si="259">SUM(D113:D119)</f>
        <v>369231</v>
      </c>
      <c r="Q119" s="16"/>
      <c r="R119" s="60" t="e">
        <f t="shared" ref="R119" si="260">+(P119-P112)/P112</f>
        <v>#DIV/0!</v>
      </c>
      <c r="S119" s="16"/>
      <c r="T119" s="41"/>
      <c r="U119" s="10"/>
      <c r="V119" s="34">
        <v>993</v>
      </c>
      <c r="W119" s="33"/>
      <c r="X119" s="33"/>
      <c r="Y119" s="33"/>
      <c r="Z119" s="33">
        <f t="shared" ref="Z119" si="261">+Z118+V119</f>
        <v>133319</v>
      </c>
      <c r="AA119" s="33"/>
      <c r="AB119" s="46">
        <f t="shared" ref="AB119" si="262">+Z119/H119</f>
        <v>4.3046620627661375E-2</v>
      </c>
      <c r="AC119" s="33"/>
      <c r="AD119" s="33">
        <f t="shared" ref="AD119" si="263">+Z119/BV119</f>
        <v>1211.9909090909091</v>
      </c>
      <c r="AE119" s="50"/>
      <c r="AF119" s="33">
        <f t="shared" ref="AF119" si="264">SUM(V113:V119)</f>
        <v>3772</v>
      </c>
      <c r="AG119" s="33"/>
      <c r="AH119" s="232" t="e">
        <f t="shared" ref="AH119" si="265">+(AF119-AF112)/AF112</f>
        <v>#DIV/0!</v>
      </c>
      <c r="AI119" s="50"/>
      <c r="AJ119" s="10"/>
      <c r="AK119" s="23">
        <f t="shared" ref="AK119" si="266">+AO119-AO118</f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ref="AQ119" si="267">+AK119/AO118</f>
        <v>2.2579016368201896E-2</v>
      </c>
      <c r="AR119" s="25"/>
      <c r="AS119" s="25"/>
      <c r="AT119" s="24"/>
      <c r="AU119" s="342">
        <f t="shared" ref="AU119" si="268">+AO119/H119</f>
        <v>0.43746407911441859</v>
      </c>
      <c r="AV119" s="342"/>
      <c r="AW119" s="24">
        <f t="shared" ref="AW119" si="269">+AO119/BV119</f>
        <v>12316.936363636363</v>
      </c>
      <c r="AX119" s="352"/>
      <c r="AY119" s="10"/>
      <c r="AZ119" s="66">
        <f t="shared" ref="AZ119" si="270">+BB119-BB118</f>
        <v>583951</v>
      </c>
      <c r="BA119" s="67"/>
      <c r="BB119" s="67">
        <v>38801591</v>
      </c>
      <c r="BC119" s="67"/>
      <c r="BD119" s="67">
        <f t="shared" ref="BD119" si="271">+D119</f>
        <v>55442</v>
      </c>
      <c r="BE119" s="67"/>
      <c r="BF119" s="157">
        <f t="shared" ref="BF119" si="272">+BD119/AZ119</f>
        <v>9.4942897606134766E-2</v>
      </c>
      <c r="BG119" s="67"/>
      <c r="BH119" s="184"/>
      <c r="BI119" s="67"/>
      <c r="BJ119" s="67">
        <f t="shared" ref="BJ119" si="273">SUM(AZ113:AZ119)</f>
        <v>4603564</v>
      </c>
      <c r="BK119" s="67"/>
      <c r="BL119" s="157">
        <f t="shared" ref="BL119" si="274">+P119/BJ119</f>
        <v>8.0205466894779781E-2</v>
      </c>
      <c r="BM119" s="66">
        <f t="shared" ref="BM119" si="275">+BB119/BV119</f>
        <v>352741.73636363639</v>
      </c>
      <c r="BN119" s="67"/>
      <c r="BO119" s="67">
        <f t="shared" ref="BO119" si="276">+BO118+BD119</f>
        <v>2823706</v>
      </c>
      <c r="BP119" s="67"/>
      <c r="BQ119" s="479">
        <f t="shared" ref="BQ119" si="277">+BO119/BB119</f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8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ref="H120" si="278">+H119+D120</f>
        <v>3158932</v>
      </c>
      <c r="I120" s="16"/>
      <c r="J120" s="38">
        <f t="shared" ref="J120" si="279">+D120/H119</f>
        <v>1.9969752192707722E-2</v>
      </c>
      <c r="K120" s="16"/>
      <c r="L120" s="16"/>
      <c r="M120" s="16"/>
      <c r="N120" s="16">
        <f t="shared" ref="N120" si="280">+H120/BV120</f>
        <v>28458.846846846845</v>
      </c>
      <c r="O120" s="41"/>
      <c r="P120" s="17">
        <f t="shared" ref="P120" si="281">SUM(D114:D120)</f>
        <v>379982</v>
      </c>
      <c r="Q120" s="16"/>
      <c r="R120" s="60" t="e">
        <f t="shared" ref="R120" si="282">+(P120-P113)/P113</f>
        <v>#DIV/0!</v>
      </c>
      <c r="S120" s="16"/>
      <c r="T120" s="41"/>
      <c r="U120" s="10"/>
      <c r="V120" s="34">
        <v>890</v>
      </c>
      <c r="W120" s="33"/>
      <c r="X120" s="33"/>
      <c r="Y120" s="33"/>
      <c r="Z120" s="33">
        <f t="shared" ref="Z120" si="283">+Z119+V120</f>
        <v>134209</v>
      </c>
      <c r="AA120" s="33"/>
      <c r="AB120" s="46">
        <f t="shared" ref="AB120" si="284">+Z120/H120</f>
        <v>4.2485561575874381E-2</v>
      </c>
      <c r="AC120" s="33"/>
      <c r="AD120" s="33">
        <f t="shared" ref="AD120" si="285">+Z120/BV120</f>
        <v>1209.0900900900901</v>
      </c>
      <c r="AE120" s="50"/>
      <c r="AF120" s="33">
        <f t="shared" ref="AF120" si="286">SUM(V114:V120)</f>
        <v>3986</v>
      </c>
      <c r="AG120" s="33"/>
      <c r="AH120" s="232" t="e">
        <f t="shared" ref="AH120" si="287">+(AF120-AF113)/AF113</f>
        <v>#DIV/0!</v>
      </c>
      <c r="AI120" s="50"/>
      <c r="AJ120" s="10"/>
      <c r="AK120" s="23">
        <f t="shared" ref="AK120" si="288">+AO120-AO119</f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ref="AQ120" si="289">+AK120/AO119</f>
        <v>2.7911309113910411E-2</v>
      </c>
      <c r="AR120" s="25"/>
      <c r="AS120" s="25"/>
      <c r="AT120" s="24"/>
      <c r="AU120" s="342">
        <f t="shared" ref="AU120" si="290">+AO120/H120</f>
        <v>0.44087020549983347</v>
      </c>
      <c r="AV120" s="342"/>
      <c r="AW120" s="24">
        <f t="shared" ref="AW120" si="291">+AO120/BV120</f>
        <v>12546.657657657657</v>
      </c>
      <c r="AX120" s="352"/>
      <c r="AY120" s="10"/>
      <c r="AZ120" s="66">
        <f t="shared" ref="AZ120" si="292">+BB120-BB119</f>
        <v>677846</v>
      </c>
      <c r="BA120" s="67"/>
      <c r="BB120" s="67">
        <v>39479437</v>
      </c>
      <c r="BC120" s="67"/>
      <c r="BD120" s="67">
        <f t="shared" ref="BD120" si="293">+D120</f>
        <v>61848</v>
      </c>
      <c r="BE120" s="67"/>
      <c r="BF120" s="157">
        <f t="shared" ref="BF120" si="294">+BD120/AZ120</f>
        <v>9.1241963513836483E-2</v>
      </c>
      <c r="BG120" s="67"/>
      <c r="BH120" s="184"/>
      <c r="BI120" s="67"/>
      <c r="BJ120" s="67">
        <f t="shared" ref="BJ120" si="295">SUM(AZ114:AZ120)</f>
        <v>4623795</v>
      </c>
      <c r="BK120" s="67"/>
      <c r="BL120" s="157">
        <f t="shared" ref="BL120" si="296">+P120/BJ120</f>
        <v>8.2179681408885985E-2</v>
      </c>
      <c r="BM120" s="66">
        <f t="shared" ref="BM120" si="297">+BB120/BV120</f>
        <v>355670.60360360361</v>
      </c>
      <c r="BN120" s="67"/>
      <c r="BO120" s="67">
        <f t="shared" ref="BO120" si="298">+BO119+BD120</f>
        <v>2885554</v>
      </c>
      <c r="BP120" s="67"/>
      <c r="BQ120" s="479">
        <f t="shared" ref="BQ120" si="299">+BO120/BB120</f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8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ref="H121" si="300">+H120+D121</f>
        <v>3219999</v>
      </c>
      <c r="I121" s="16"/>
      <c r="J121" s="38">
        <f t="shared" ref="J121" si="301">+D121/H120</f>
        <v>1.9331533568940389E-2</v>
      </c>
      <c r="K121" s="16"/>
      <c r="L121" s="16"/>
      <c r="M121" s="16"/>
      <c r="N121" s="16">
        <f t="shared" ref="N121" si="302">+H121/BV121</f>
        <v>28749.991071428572</v>
      </c>
      <c r="O121" s="41"/>
      <c r="P121" s="17">
        <f t="shared" ref="P121" si="303">SUM(D115:D121)</f>
        <v>381174</v>
      </c>
      <c r="Q121" s="16"/>
      <c r="R121" s="60" t="e">
        <f t="shared" ref="R121" si="304">+(P121-P114)/P114</f>
        <v>#DIV/0!</v>
      </c>
      <c r="S121" s="16"/>
      <c r="T121" s="41"/>
      <c r="U121" s="10"/>
      <c r="V121" s="34">
        <v>960</v>
      </c>
      <c r="W121" s="33"/>
      <c r="X121" s="33"/>
      <c r="Y121" s="33"/>
      <c r="Z121" s="33">
        <f t="shared" ref="Z121" si="305">+Z120+V121</f>
        <v>135169</v>
      </c>
      <c r="AA121" s="33"/>
      <c r="AB121" s="46">
        <f t="shared" ref="AB121" si="306">+Z121/H121</f>
        <v>4.1977963347193586E-2</v>
      </c>
      <c r="AC121" s="33"/>
      <c r="AD121" s="33">
        <f t="shared" ref="AD121" si="307">+Z121/BV121</f>
        <v>1206.8660714285713</v>
      </c>
      <c r="AE121" s="50"/>
      <c r="AF121" s="33">
        <f t="shared" ref="AF121" si="308">SUM(V115:V121)</f>
        <v>4342</v>
      </c>
      <c r="AG121" s="33"/>
      <c r="AH121" s="232" t="e">
        <f t="shared" ref="AH121" si="309">+(AF121-AF114)/AF114</f>
        <v>#DIV/0!</v>
      </c>
      <c r="AI121" s="50"/>
      <c r="AJ121" s="10"/>
      <c r="AK121" s="23">
        <f t="shared" ref="AK121" si="310">+AO121-AO120</f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ref="AQ121" si="311">+AK121/AO120</f>
        <v>2.423315063988184E-2</v>
      </c>
      <c r="AR121" s="25"/>
      <c r="AS121" s="25"/>
      <c r="AT121" s="24"/>
      <c r="AU121" s="342">
        <f t="shared" ref="AU121" si="312">+AO121/H121</f>
        <v>0.44299019968639741</v>
      </c>
      <c r="AV121" s="342"/>
      <c r="AW121" s="24">
        <f t="shared" ref="AW121" si="313">+AO121/BV121</f>
        <v>12735.964285714286</v>
      </c>
      <c r="AX121" s="352"/>
      <c r="AY121" s="10"/>
      <c r="AZ121" s="66">
        <f t="shared" ref="AZ121" si="314">+BB121-BB120</f>
        <v>681700</v>
      </c>
      <c r="BA121" s="67"/>
      <c r="BB121" s="67">
        <v>40161137</v>
      </c>
      <c r="BC121" s="67"/>
      <c r="BD121" s="67">
        <f t="shared" ref="BD121" si="315">+D121</f>
        <v>61067</v>
      </c>
      <c r="BE121" s="67"/>
      <c r="BF121" s="157">
        <f t="shared" ref="BF121" si="316">+BD121/AZ121</f>
        <v>8.9580460613172944E-2</v>
      </c>
      <c r="BG121" s="67"/>
      <c r="BH121" s="184"/>
      <c r="BI121" s="67"/>
      <c r="BJ121" s="67">
        <f t="shared" ref="BJ121" si="317">SUM(AZ115:AZ121)</f>
        <v>4623137</v>
      </c>
      <c r="BK121" s="67"/>
      <c r="BL121" s="157">
        <f t="shared" ref="BL121" si="318">+P121/BJ121</f>
        <v>8.2449211433708328E-2</v>
      </c>
      <c r="BM121" s="66">
        <f t="shared" ref="BM121" si="319">+BB121/BV121</f>
        <v>358581.58035714284</v>
      </c>
      <c r="BN121" s="67"/>
      <c r="BO121" s="67">
        <f t="shared" ref="BO121" si="320">+BO120+BD121</f>
        <v>2946621</v>
      </c>
      <c r="BP121" s="67"/>
      <c r="BQ121" s="479">
        <f t="shared" ref="BQ121" si="321">+BO121/BB121</f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84" x14ac:dyDescent="0.3">
      <c r="B122" s="172">
        <f t="shared" si="52"/>
        <v>44022</v>
      </c>
      <c r="C122" s="61"/>
      <c r="D122" s="17"/>
      <c r="E122" s="16"/>
      <c r="F122" s="16"/>
      <c r="G122" s="16"/>
      <c r="H122" s="16"/>
      <c r="I122" s="16"/>
      <c r="J122" s="480"/>
      <c r="K122" s="16"/>
      <c r="L122" s="16"/>
      <c r="M122" s="16"/>
      <c r="N122" s="16"/>
      <c r="O122" s="41"/>
      <c r="P122" s="17"/>
      <c r="Q122" s="16"/>
      <c r="R122" s="60"/>
      <c r="S122" s="16"/>
      <c r="T122" s="41"/>
      <c r="U122" s="10"/>
      <c r="V122" s="34"/>
      <c r="W122" s="33"/>
      <c r="X122" s="33"/>
      <c r="Y122" s="33"/>
      <c r="Z122" s="33"/>
      <c r="AA122" s="33"/>
      <c r="AB122" s="46"/>
      <c r="AC122" s="33"/>
      <c r="AD122" s="33"/>
      <c r="AE122" s="50"/>
      <c r="AF122" s="33">
        <f>+AF121-AF117</f>
        <v>831</v>
      </c>
      <c r="AG122" s="33"/>
      <c r="AH122" s="232"/>
      <c r="AI122" s="50"/>
      <c r="AJ122" s="10"/>
      <c r="AK122" s="23"/>
      <c r="AL122" s="24"/>
      <c r="AM122" s="24"/>
      <c r="AN122" s="24"/>
      <c r="AO122" s="24"/>
      <c r="AP122" s="24"/>
      <c r="AQ122" s="505"/>
      <c r="AR122" s="25"/>
      <c r="AS122" s="25"/>
      <c r="AT122" s="24"/>
      <c r="AU122" s="342"/>
      <c r="AV122" s="342"/>
      <c r="AW122" s="24"/>
      <c r="AX122" s="352"/>
      <c r="AY122" s="10"/>
      <c r="AZ122" s="66"/>
      <c r="BA122" s="67"/>
      <c r="BB122" s="67"/>
      <c r="BC122" s="67"/>
      <c r="BD122" s="67"/>
      <c r="BE122" s="67"/>
      <c r="BF122" s="157"/>
      <c r="BG122" s="67"/>
      <c r="BH122" s="184"/>
      <c r="BI122" s="67"/>
      <c r="BJ122" s="67"/>
      <c r="BK122" s="67"/>
      <c r="BL122" s="157"/>
      <c r="BM122" s="66"/>
      <c r="BN122" s="67"/>
      <c r="BO122" s="67"/>
      <c r="BP122" s="67"/>
      <c r="BQ122" s="479"/>
      <c r="BR122" s="67"/>
      <c r="BS122" s="86"/>
      <c r="BT122" s="184"/>
      <c r="BU122" s="1"/>
      <c r="BV122">
        <f t="shared" si="53"/>
        <v>113</v>
      </c>
    </row>
    <row r="123" spans="2:84" x14ac:dyDescent="0.3">
      <c r="B123" s="172">
        <f t="shared" si="52"/>
        <v>44023</v>
      </c>
      <c r="C123" s="61"/>
      <c r="D123" s="17"/>
      <c r="E123" s="16"/>
      <c r="F123" s="16"/>
      <c r="G123" s="16"/>
      <c r="H123" s="16"/>
      <c r="I123" s="16"/>
      <c r="J123" s="38"/>
      <c r="K123" s="16"/>
      <c r="L123" s="16"/>
      <c r="M123" s="16"/>
      <c r="N123" s="16"/>
      <c r="O123" s="41"/>
      <c r="P123" s="454"/>
      <c r="Q123" s="16"/>
      <c r="R123" s="60"/>
      <c r="S123" s="16"/>
      <c r="T123" s="41"/>
      <c r="U123" s="10"/>
      <c r="V123" s="34"/>
      <c r="W123" s="33"/>
      <c r="X123" s="33"/>
      <c r="Y123" s="33"/>
      <c r="Z123" s="33"/>
      <c r="AA123" s="33"/>
      <c r="AB123" s="46"/>
      <c r="AC123" s="33"/>
      <c r="AD123" s="33"/>
      <c r="AE123" s="50"/>
      <c r="AF123" s="232">
        <f>+AF122/AF121</f>
        <v>0.19138645785352373</v>
      </c>
      <c r="AG123" s="33"/>
      <c r="AH123" s="232"/>
      <c r="AI123" s="50"/>
      <c r="AJ123" s="10"/>
      <c r="AK123" s="23"/>
      <c r="AL123" s="24"/>
      <c r="AM123" s="24"/>
      <c r="AN123" s="24"/>
      <c r="AO123" s="24"/>
      <c r="AP123" s="24"/>
      <c r="AQ123" s="25"/>
      <c r="AR123" s="25"/>
      <c r="AS123" s="25"/>
      <c r="AT123" s="24"/>
      <c r="AU123" s="342"/>
      <c r="AV123" s="342"/>
      <c r="AW123" s="24"/>
      <c r="AX123" s="352"/>
      <c r="AY123" s="10"/>
      <c r="AZ123" s="66"/>
      <c r="BA123" s="67"/>
      <c r="BB123" s="67"/>
      <c r="BC123" s="67"/>
      <c r="BD123" s="67"/>
      <c r="BE123" s="67"/>
      <c r="BF123" s="157"/>
      <c r="BG123" s="67"/>
      <c r="BH123" s="184"/>
      <c r="BI123" s="67"/>
      <c r="BJ123" s="67"/>
      <c r="BK123" s="67"/>
      <c r="BL123" s="157"/>
      <c r="BM123" s="66"/>
      <c r="BN123" s="67"/>
      <c r="BO123" s="67"/>
      <c r="BP123" s="67"/>
      <c r="BQ123" s="479"/>
      <c r="BR123" s="67"/>
      <c r="BS123" s="86"/>
      <c r="BT123" s="184"/>
      <c r="BU123" s="1"/>
      <c r="BV123">
        <f t="shared" si="53"/>
        <v>114</v>
      </c>
    </row>
    <row r="124" spans="2:84" x14ac:dyDescent="0.3">
      <c r="B124" s="172">
        <f t="shared" si="52"/>
        <v>44024</v>
      </c>
      <c r="D124" s="18"/>
      <c r="E124" s="19"/>
      <c r="F124" s="19"/>
      <c r="G124" s="19"/>
      <c r="H124" s="19"/>
      <c r="I124" s="19"/>
      <c r="J124" s="39"/>
      <c r="K124" s="19"/>
      <c r="L124" s="19"/>
      <c r="M124" s="19"/>
      <c r="N124" s="19"/>
      <c r="O124" s="43"/>
      <c r="P124" s="18"/>
      <c r="Q124" s="19"/>
      <c r="R124" s="19"/>
      <c r="S124" s="19"/>
      <c r="T124" s="43"/>
      <c r="U124" s="1"/>
      <c r="V124" s="35"/>
      <c r="W124" s="36"/>
      <c r="X124" s="36"/>
      <c r="Y124" s="36"/>
      <c r="Z124" s="36"/>
      <c r="AA124" s="36"/>
      <c r="AB124" s="47"/>
      <c r="AC124" s="36"/>
      <c r="AD124" s="36"/>
      <c r="AE124" s="51"/>
      <c r="AF124" s="36"/>
      <c r="AG124" s="36"/>
      <c r="AH124" s="36"/>
      <c r="AI124" s="51"/>
      <c r="AJ124" s="1"/>
      <c r="AK124" s="26"/>
      <c r="AL124" s="27"/>
      <c r="AM124" s="27"/>
      <c r="AN124" s="27"/>
      <c r="AO124" s="27"/>
      <c r="AP124" s="27"/>
      <c r="AQ124" s="27"/>
      <c r="AR124" s="27"/>
      <c r="AS124" s="27"/>
      <c r="AT124" s="27"/>
      <c r="AU124" s="344"/>
      <c r="AV124" s="344"/>
      <c r="AW124" s="27"/>
      <c r="AX124" s="351"/>
      <c r="AY124" s="1"/>
      <c r="AZ124" s="68"/>
      <c r="BA124" s="69"/>
      <c r="BB124" s="69"/>
      <c r="BC124" s="69"/>
      <c r="BD124" s="69"/>
      <c r="BE124" s="69"/>
      <c r="BF124" s="69"/>
      <c r="BG124" s="69"/>
      <c r="BH124" s="185"/>
      <c r="BI124" s="69"/>
      <c r="BJ124" s="69"/>
      <c r="BK124" s="69"/>
      <c r="BL124" s="69"/>
      <c r="BM124" s="68"/>
      <c r="BN124" s="69"/>
      <c r="BO124" s="69"/>
      <c r="BP124" s="69"/>
      <c r="BQ124" s="71"/>
      <c r="BR124" s="69"/>
      <c r="BS124" s="69"/>
      <c r="BT124" s="185"/>
      <c r="BU124" s="1"/>
      <c r="BV124">
        <f t="shared" si="53"/>
        <v>115</v>
      </c>
    </row>
    <row r="125" spans="2:84" x14ac:dyDescent="0.3">
      <c r="B125" s="56"/>
      <c r="D125" s="1"/>
      <c r="E125" s="1"/>
      <c r="F125" s="1"/>
      <c r="G125" s="1"/>
      <c r="H125" s="59"/>
      <c r="I125" s="1"/>
      <c r="J125" s="5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59"/>
      <c r="W125" s="1"/>
      <c r="X125" s="1"/>
      <c r="Y125" s="1"/>
      <c r="Z125" s="1"/>
      <c r="AA125" s="1"/>
      <c r="AB125" s="59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59"/>
      <c r="BC125" s="1"/>
      <c r="BD125" s="59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2:84" x14ac:dyDescent="0.3">
      <c r="B126" s="180" t="s">
        <v>82</v>
      </c>
      <c r="D126" s="56">
        <f>+D121</f>
        <v>61067</v>
      </c>
      <c r="E126" s="56">
        <f t="shared" ref="E126:BO126" si="322">+E120</f>
        <v>0</v>
      </c>
      <c r="F126" s="56">
        <f t="shared" si="322"/>
        <v>0</v>
      </c>
      <c r="G126" s="56">
        <f t="shared" si="322"/>
        <v>0</v>
      </c>
      <c r="H126" s="56">
        <f t="shared" ref="H126:BO126" si="323">+H121</f>
        <v>3219999</v>
      </c>
      <c r="I126" s="56">
        <f t="shared" si="323"/>
        <v>0</v>
      </c>
      <c r="J126" s="56">
        <f t="shared" si="323"/>
        <v>1.9331533568940389E-2</v>
      </c>
      <c r="K126" s="56">
        <f t="shared" si="323"/>
        <v>0</v>
      </c>
      <c r="L126" s="56">
        <f t="shared" si="323"/>
        <v>0</v>
      </c>
      <c r="M126" s="56">
        <f t="shared" si="323"/>
        <v>0</v>
      </c>
      <c r="N126" s="56">
        <f t="shared" si="323"/>
        <v>28749.991071428572</v>
      </c>
      <c r="O126" s="56">
        <f t="shared" si="323"/>
        <v>0</v>
      </c>
      <c r="P126" s="56">
        <f t="shared" si="323"/>
        <v>381174</v>
      </c>
      <c r="Q126" s="56">
        <f t="shared" si="323"/>
        <v>0</v>
      </c>
      <c r="R126" s="56" t="e">
        <f t="shared" si="323"/>
        <v>#DIV/0!</v>
      </c>
      <c r="S126" s="56">
        <f t="shared" si="323"/>
        <v>0</v>
      </c>
      <c r="T126" s="56">
        <f t="shared" si="323"/>
        <v>0</v>
      </c>
      <c r="U126" s="56">
        <f t="shared" si="323"/>
        <v>0</v>
      </c>
      <c r="V126" s="56">
        <f t="shared" si="323"/>
        <v>960</v>
      </c>
      <c r="W126" s="56">
        <f t="shared" si="323"/>
        <v>0</v>
      </c>
      <c r="X126" s="56">
        <f t="shared" si="323"/>
        <v>0</v>
      </c>
      <c r="Y126" s="56">
        <f t="shared" si="323"/>
        <v>0</v>
      </c>
      <c r="Z126" s="56">
        <f t="shared" si="323"/>
        <v>135169</v>
      </c>
      <c r="AA126" s="56">
        <f t="shared" si="323"/>
        <v>0</v>
      </c>
      <c r="AB126" s="56">
        <f t="shared" si="323"/>
        <v>4.1977963347193586E-2</v>
      </c>
      <c r="AC126" s="56">
        <f t="shared" si="323"/>
        <v>0</v>
      </c>
      <c r="AD126" s="56">
        <f t="shared" si="323"/>
        <v>1206.8660714285713</v>
      </c>
      <c r="AE126" s="56">
        <f t="shared" si="323"/>
        <v>0</v>
      </c>
      <c r="AF126" s="56">
        <f t="shared" si="323"/>
        <v>4342</v>
      </c>
      <c r="AG126" s="56">
        <f t="shared" si="323"/>
        <v>0</v>
      </c>
      <c r="AH126" s="56" t="e">
        <f t="shared" si="323"/>
        <v>#DIV/0!</v>
      </c>
      <c r="AI126" s="56">
        <f t="shared" si="323"/>
        <v>0</v>
      </c>
      <c r="AJ126" s="56">
        <f t="shared" si="323"/>
        <v>0</v>
      </c>
      <c r="AK126" s="56">
        <f t="shared" si="323"/>
        <v>33749</v>
      </c>
      <c r="AL126" s="56">
        <f t="shared" si="323"/>
        <v>0</v>
      </c>
      <c r="AM126" s="56">
        <f t="shared" si="323"/>
        <v>0</v>
      </c>
      <c r="AN126" s="56">
        <f t="shared" si="323"/>
        <v>178263</v>
      </c>
      <c r="AO126" s="56">
        <f t="shared" si="323"/>
        <v>1426428</v>
      </c>
      <c r="AP126" s="56">
        <f t="shared" si="323"/>
        <v>0</v>
      </c>
      <c r="AQ126" s="56">
        <f t="shared" si="323"/>
        <v>2.423315063988184E-2</v>
      </c>
      <c r="AR126" s="56">
        <f t="shared" si="323"/>
        <v>0</v>
      </c>
      <c r="AS126" s="56">
        <f t="shared" si="323"/>
        <v>0</v>
      </c>
      <c r="AT126" s="56">
        <f t="shared" si="323"/>
        <v>0</v>
      </c>
      <c r="AU126" s="56">
        <f t="shared" si="323"/>
        <v>0.44299019968639741</v>
      </c>
      <c r="AV126" s="56">
        <f t="shared" si="323"/>
        <v>0</v>
      </c>
      <c r="AW126" s="56">
        <f t="shared" si="323"/>
        <v>12735.964285714286</v>
      </c>
      <c r="AX126" s="56">
        <f t="shared" si="323"/>
        <v>0</v>
      </c>
      <c r="AY126" s="56">
        <f t="shared" si="323"/>
        <v>0</v>
      </c>
      <c r="AZ126" s="56">
        <f t="shared" si="323"/>
        <v>681700</v>
      </c>
      <c r="BA126" s="56">
        <f t="shared" si="323"/>
        <v>0</v>
      </c>
      <c r="BB126" s="56">
        <f t="shared" si="323"/>
        <v>40161137</v>
      </c>
      <c r="BC126" s="56">
        <f t="shared" si="323"/>
        <v>0</v>
      </c>
      <c r="BD126" s="56">
        <f t="shared" si="323"/>
        <v>61067</v>
      </c>
      <c r="BE126" s="56">
        <f t="shared" si="323"/>
        <v>0</v>
      </c>
      <c r="BF126" s="56">
        <f t="shared" si="323"/>
        <v>8.9580460613172944E-2</v>
      </c>
      <c r="BG126" s="56">
        <f t="shared" si="323"/>
        <v>0</v>
      </c>
      <c r="BH126" s="56">
        <f t="shared" si="323"/>
        <v>0</v>
      </c>
      <c r="BI126" s="56">
        <f t="shared" si="323"/>
        <v>0</v>
      </c>
      <c r="BJ126" s="56">
        <f t="shared" si="323"/>
        <v>4623137</v>
      </c>
      <c r="BK126" s="56">
        <f t="shared" si="323"/>
        <v>0</v>
      </c>
      <c r="BL126" s="56">
        <f t="shared" si="323"/>
        <v>8.2449211433708328E-2</v>
      </c>
      <c r="BM126" s="56">
        <f t="shared" si="323"/>
        <v>358581.58035714284</v>
      </c>
      <c r="BN126" s="56">
        <f t="shared" si="323"/>
        <v>0</v>
      </c>
      <c r="BO126" s="56">
        <f t="shared" si="323"/>
        <v>2946621</v>
      </c>
      <c r="BP126" s="10"/>
      <c r="BQ126" s="62"/>
      <c r="BR126" s="10"/>
      <c r="BS126" s="10"/>
      <c r="BT126" s="10"/>
      <c r="BU126" s="10"/>
      <c r="BV126" s="161"/>
      <c r="BW126" s="10"/>
      <c r="BX126" s="62"/>
      <c r="BY126" s="10"/>
      <c r="BZ126" s="161"/>
      <c r="CA126" s="61"/>
      <c r="CB126" s="61"/>
      <c r="CC126" s="61"/>
      <c r="CD126" s="61"/>
      <c r="CE126" s="61"/>
      <c r="CF126" s="158"/>
    </row>
    <row r="127" spans="2:84" x14ac:dyDescent="0.3">
      <c r="B127" t="s">
        <v>118</v>
      </c>
      <c r="D127" s="56">
        <f>+D120-D121</f>
        <v>781</v>
      </c>
      <c r="E127" s="56">
        <f t="shared" ref="E127:BO127" si="324">+E119-E120</f>
        <v>0</v>
      </c>
      <c r="F127" s="56">
        <f t="shared" si="324"/>
        <v>0</v>
      </c>
      <c r="G127" s="56">
        <f t="shared" si="324"/>
        <v>0</v>
      </c>
      <c r="H127" s="56">
        <f t="shared" ref="H127:BO127" si="325">+H120-H121</f>
        <v>-61067</v>
      </c>
      <c r="I127" s="56">
        <f t="shared" si="325"/>
        <v>0</v>
      </c>
      <c r="J127" s="56">
        <f t="shared" si="325"/>
        <v>6.3821862376733235E-4</v>
      </c>
      <c r="K127" s="56">
        <f t="shared" si="325"/>
        <v>0</v>
      </c>
      <c r="L127" s="56">
        <f t="shared" si="325"/>
        <v>0</v>
      </c>
      <c r="M127" s="56">
        <f t="shared" si="325"/>
        <v>0</v>
      </c>
      <c r="N127" s="56">
        <f t="shared" si="325"/>
        <v>-291.14422458172703</v>
      </c>
      <c r="O127" s="56">
        <f t="shared" si="325"/>
        <v>0</v>
      </c>
      <c r="P127" s="56">
        <f t="shared" si="325"/>
        <v>-1192</v>
      </c>
      <c r="Q127" s="56">
        <f t="shared" si="325"/>
        <v>0</v>
      </c>
      <c r="R127" s="56" t="e">
        <f t="shared" si="325"/>
        <v>#DIV/0!</v>
      </c>
      <c r="S127" s="56">
        <f t="shared" si="325"/>
        <v>0</v>
      </c>
      <c r="T127" s="56">
        <f t="shared" si="325"/>
        <v>0</v>
      </c>
      <c r="U127" s="56">
        <f t="shared" si="325"/>
        <v>0</v>
      </c>
      <c r="V127" s="56">
        <f t="shared" si="325"/>
        <v>-70</v>
      </c>
      <c r="W127" s="56">
        <f t="shared" si="325"/>
        <v>0</v>
      </c>
      <c r="X127" s="56">
        <f t="shared" si="325"/>
        <v>0</v>
      </c>
      <c r="Y127" s="56">
        <f t="shared" si="325"/>
        <v>0</v>
      </c>
      <c r="Z127" s="56">
        <f t="shared" si="325"/>
        <v>-960</v>
      </c>
      <c r="AA127" s="56">
        <f t="shared" si="325"/>
        <v>0</v>
      </c>
      <c r="AB127" s="56">
        <f t="shared" si="325"/>
        <v>5.0759822868079452E-4</v>
      </c>
      <c r="AC127" s="56">
        <f t="shared" si="325"/>
        <v>0</v>
      </c>
      <c r="AD127" s="56">
        <f t="shared" si="325"/>
        <v>2.2240186615188122</v>
      </c>
      <c r="AE127" s="56">
        <f t="shared" si="325"/>
        <v>0</v>
      </c>
      <c r="AF127" s="56">
        <f t="shared" si="325"/>
        <v>-356</v>
      </c>
      <c r="AG127" s="56">
        <f t="shared" si="325"/>
        <v>0</v>
      </c>
      <c r="AH127" s="56" t="e">
        <f t="shared" si="325"/>
        <v>#DIV/0!</v>
      </c>
      <c r="AI127" s="56">
        <f t="shared" si="325"/>
        <v>0</v>
      </c>
      <c r="AJ127" s="56">
        <f t="shared" si="325"/>
        <v>0</v>
      </c>
      <c r="AK127" s="56">
        <f t="shared" si="325"/>
        <v>4067</v>
      </c>
      <c r="AL127" s="56">
        <f t="shared" si="325"/>
        <v>0</v>
      </c>
      <c r="AM127" s="56">
        <f t="shared" si="325"/>
        <v>0</v>
      </c>
      <c r="AN127" s="56">
        <f t="shared" si="325"/>
        <v>0</v>
      </c>
      <c r="AO127" s="56">
        <f t="shared" si="325"/>
        <v>-33749</v>
      </c>
      <c r="AP127" s="56">
        <f t="shared" si="325"/>
        <v>0</v>
      </c>
      <c r="AQ127" s="56">
        <f t="shared" si="325"/>
        <v>3.6781584740285707E-3</v>
      </c>
      <c r="AR127" s="56">
        <f t="shared" si="325"/>
        <v>0</v>
      </c>
      <c r="AS127" s="56">
        <f t="shared" si="325"/>
        <v>0</v>
      </c>
      <c r="AT127" s="56">
        <f t="shared" si="325"/>
        <v>0</v>
      </c>
      <c r="AU127" s="56">
        <f t="shared" si="325"/>
        <v>-2.1199941865639449E-3</v>
      </c>
      <c r="AV127" s="56">
        <f t="shared" si="325"/>
        <v>0</v>
      </c>
      <c r="AW127" s="56">
        <f t="shared" si="325"/>
        <v>-189.30662805662905</v>
      </c>
      <c r="AX127" s="56">
        <f t="shared" si="325"/>
        <v>0</v>
      </c>
      <c r="AY127" s="56">
        <f t="shared" si="325"/>
        <v>0</v>
      </c>
      <c r="AZ127" s="56">
        <f t="shared" si="325"/>
        <v>-3854</v>
      </c>
      <c r="BA127" s="56">
        <f t="shared" si="325"/>
        <v>0</v>
      </c>
      <c r="BB127" s="56">
        <f t="shared" si="325"/>
        <v>-681700</v>
      </c>
      <c r="BC127" s="56">
        <f t="shared" si="325"/>
        <v>0</v>
      </c>
      <c r="BD127" s="56">
        <f t="shared" si="325"/>
        <v>781</v>
      </c>
      <c r="BE127" s="56">
        <f t="shared" si="325"/>
        <v>0</v>
      </c>
      <c r="BF127" s="56">
        <f t="shared" si="325"/>
        <v>1.661502900663539E-3</v>
      </c>
      <c r="BG127" s="56">
        <f t="shared" si="325"/>
        <v>0</v>
      </c>
      <c r="BH127" s="56">
        <f t="shared" si="325"/>
        <v>0</v>
      </c>
      <c r="BI127" s="56">
        <f t="shared" si="325"/>
        <v>0</v>
      </c>
      <c r="BJ127" s="56">
        <f t="shared" si="325"/>
        <v>658</v>
      </c>
      <c r="BK127" s="56">
        <f t="shared" si="325"/>
        <v>0</v>
      </c>
      <c r="BL127" s="56">
        <f t="shared" si="325"/>
        <v>-2.6953002482234256E-4</v>
      </c>
      <c r="BM127" s="56">
        <f t="shared" si="325"/>
        <v>-2910.9767535392311</v>
      </c>
      <c r="BN127" s="56">
        <f t="shared" si="325"/>
        <v>0</v>
      </c>
      <c r="BO127" s="56">
        <f t="shared" si="325"/>
        <v>-61067</v>
      </c>
      <c r="BP127" s="10"/>
      <c r="BQ127" s="10"/>
      <c r="BR127" s="10"/>
      <c r="BS127" s="10"/>
      <c r="BT127" s="10"/>
      <c r="BU127" s="10"/>
      <c r="BV127" s="62"/>
      <c r="BW127" s="10"/>
      <c r="BX127" s="10"/>
      <c r="BY127" s="10"/>
      <c r="BZ127" s="62"/>
      <c r="CA127" s="61"/>
      <c r="CB127" s="61"/>
      <c r="CC127" s="61"/>
      <c r="CD127" s="61"/>
      <c r="CE127" s="61"/>
      <c r="CF127" s="117"/>
    </row>
    <row r="128" spans="2:84" x14ac:dyDescent="0.3">
      <c r="N128" s="59"/>
      <c r="Z128" s="56"/>
      <c r="AB128" s="59"/>
      <c r="AD128" s="274"/>
      <c r="AZ128" s="59"/>
      <c r="BF128" s="59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61"/>
      <c r="CB128" s="117"/>
      <c r="CC128" s="117"/>
      <c r="CD128" s="117"/>
      <c r="CE128" s="117"/>
    </row>
    <row r="129" spans="2:71" x14ac:dyDescent="0.3">
      <c r="D129" s="56"/>
      <c r="H129" s="1"/>
      <c r="N129" s="59"/>
      <c r="V129" s="56"/>
      <c r="Z129" s="55"/>
      <c r="AZ129" s="59"/>
      <c r="BB129" s="56"/>
      <c r="BD129" s="59"/>
      <c r="BI129" s="61"/>
      <c r="BJ129" s="62">
        <f>+BJ127/BJ82</f>
        <v>2.2512574367620759E-4</v>
      </c>
      <c r="BK129" s="61"/>
      <c r="BL129" s="61"/>
      <c r="BM129" s="61"/>
      <c r="BN129" s="61"/>
      <c r="BO129" s="61"/>
      <c r="BP129" s="61"/>
      <c r="BQ129" s="61"/>
      <c r="BR129" s="10"/>
      <c r="BS129" s="10"/>
    </row>
    <row r="130" spans="2:71" x14ac:dyDescent="0.3">
      <c r="H130" s="56"/>
      <c r="V130" s="56"/>
      <c r="Z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90"/>
      <c r="BR130" s="1"/>
      <c r="BS130" s="1"/>
    </row>
    <row r="131" spans="2:71" x14ac:dyDescent="0.3">
      <c r="D131" s="1"/>
      <c r="E131" s="123" t="s">
        <v>28</v>
      </c>
      <c r="F131" s="124"/>
      <c r="H131" s="124" t="s">
        <v>67</v>
      </c>
      <c r="I131" s="116"/>
      <c r="J131" s="116"/>
      <c r="K131" s="61"/>
      <c r="L131" s="10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90"/>
      <c r="BR131" s="1"/>
      <c r="BS131" s="1"/>
    </row>
    <row r="132" spans="2:71" x14ac:dyDescent="0.3">
      <c r="D132" s="1"/>
      <c r="E132" s="123" t="s">
        <v>40</v>
      </c>
      <c r="F132" s="124"/>
      <c r="H132" s="124" t="s">
        <v>42</v>
      </c>
      <c r="I132" s="10"/>
      <c r="J132" s="10"/>
      <c r="K132" s="61"/>
      <c r="L132" s="10"/>
      <c r="AC132" s="1"/>
      <c r="AD132" s="1"/>
      <c r="AE132" s="1"/>
      <c r="AF132" s="1"/>
      <c r="AG132" s="1"/>
      <c r="AH132" s="1"/>
      <c r="AI132" s="1"/>
      <c r="AJ132" s="1"/>
      <c r="AK132" s="1" t="s">
        <v>17</v>
      </c>
      <c r="AL132" s="1"/>
      <c r="AM132" s="1"/>
      <c r="AN132" s="1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90"/>
      <c r="BR132" s="1"/>
      <c r="BS132" s="1"/>
    </row>
    <row r="133" spans="2:71" x14ac:dyDescent="0.3">
      <c r="D133" s="1"/>
      <c r="E133" s="123" t="s">
        <v>47</v>
      </c>
      <c r="F133" s="124"/>
      <c r="H133" s="124" t="s">
        <v>57</v>
      </c>
      <c r="I133" s="10"/>
      <c r="J133" s="10"/>
      <c r="K133" s="61"/>
      <c r="L133" s="10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90"/>
      <c r="BR133" s="1"/>
      <c r="BS133" s="1"/>
    </row>
    <row r="134" spans="2:71" x14ac:dyDescent="0.3">
      <c r="D134" s="1"/>
      <c r="E134" s="123" t="s">
        <v>68</v>
      </c>
      <c r="F134" s="61"/>
      <c r="H134" s="93" t="s">
        <v>149</v>
      </c>
      <c r="I134" s="61"/>
      <c r="J134" s="61"/>
      <c r="K134" s="61"/>
      <c r="L134" s="6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90"/>
      <c r="BR134" s="1"/>
      <c r="BS134" s="1"/>
    </row>
    <row r="135" spans="2:71" x14ac:dyDescent="0.3">
      <c r="E135" s="123" t="s">
        <v>150</v>
      </c>
      <c r="H135" s="93" t="s">
        <v>151</v>
      </c>
      <c r="AC135" s="1"/>
      <c r="AD135" s="1"/>
      <c r="AE135" s="1"/>
      <c r="AF135" s="1"/>
      <c r="AG135" s="1"/>
      <c r="AH135" s="1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1"/>
      <c r="BS135" s="1"/>
    </row>
    <row r="136" spans="2:71" x14ac:dyDescent="0.3">
      <c r="AC136" s="1"/>
      <c r="AD136" s="1"/>
      <c r="AE136" s="1"/>
      <c r="AF136" s="1"/>
      <c r="AG136" s="1"/>
      <c r="AH136" s="1"/>
    </row>
    <row r="137" spans="2:71" x14ac:dyDescent="0.3">
      <c r="D137" s="56"/>
      <c r="AC137" s="1"/>
      <c r="AD137" s="1"/>
      <c r="AE137" s="1"/>
      <c r="AF137" s="1"/>
      <c r="AG137" s="1"/>
      <c r="AH137" s="1"/>
    </row>
    <row r="138" spans="2:71" x14ac:dyDescent="0.3">
      <c r="D138" s="1">
        <v>4900</v>
      </c>
      <c r="Z138" s="56"/>
      <c r="AC138" s="1"/>
      <c r="AD138" s="1"/>
      <c r="AE138" s="1"/>
      <c r="AF138" s="1"/>
      <c r="AG138" s="1"/>
      <c r="AH138" s="1"/>
    </row>
    <row r="139" spans="2:71" x14ac:dyDescent="0.3">
      <c r="D139" s="1">
        <v>1000000</v>
      </c>
      <c r="AC139" s="1"/>
      <c r="AD139" s="1"/>
      <c r="AE139" s="1"/>
      <c r="AF139" s="1"/>
      <c r="AG139" s="1"/>
      <c r="AH139" s="1"/>
    </row>
    <row r="140" spans="2:71" x14ac:dyDescent="0.3">
      <c r="AC140" s="1"/>
      <c r="AD140" s="1"/>
      <c r="AE140" s="1"/>
      <c r="AF140" s="1"/>
      <c r="AG140" s="1"/>
      <c r="AH140" s="1"/>
    </row>
    <row r="141" spans="2:71" x14ac:dyDescent="0.3">
      <c r="D141" s="278">
        <f>+D138/D139</f>
        <v>4.8999999999999998E-3</v>
      </c>
      <c r="AC141" s="1"/>
      <c r="AD141" s="1"/>
      <c r="AE141" s="1"/>
      <c r="AF141" s="1"/>
      <c r="AG141" s="1"/>
      <c r="AH141" s="1"/>
    </row>
    <row r="142" spans="2:71" x14ac:dyDescent="0.3">
      <c r="AC142" s="1"/>
      <c r="AD142" s="1"/>
      <c r="AE142" s="1"/>
      <c r="AF142" s="1"/>
      <c r="AG142" s="1"/>
      <c r="AH142" s="1"/>
    </row>
    <row r="143" spans="2:71" x14ac:dyDescent="0.3">
      <c r="D143" s="472">
        <v>32000</v>
      </c>
      <c r="AC143" s="1"/>
      <c r="AD143" s="1"/>
      <c r="AE143" s="1"/>
      <c r="AF143" s="1"/>
      <c r="AG143" s="1"/>
      <c r="AH143" s="1"/>
    </row>
    <row r="144" spans="2:71" x14ac:dyDescent="0.3">
      <c r="B144" s="471"/>
      <c r="D144" s="278">
        <f>+D143/D151</f>
        <v>9.6676737160120849E-5</v>
      </c>
      <c r="AC144" s="1"/>
      <c r="AD144" s="1"/>
      <c r="AE144" s="1"/>
      <c r="AF144" s="1"/>
      <c r="AG144" s="1"/>
      <c r="AH144" s="1"/>
    </row>
    <row r="145" spans="4:86" x14ac:dyDescent="0.3">
      <c r="D145" s="471"/>
      <c r="AC145" s="1"/>
      <c r="AD145" s="1"/>
      <c r="AE145" s="1"/>
      <c r="AF145" s="1"/>
      <c r="AG145" s="1"/>
      <c r="AH145" s="1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1"/>
      <c r="BS145" s="1"/>
      <c r="BT145" s="1"/>
      <c r="BU145" s="1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</row>
    <row r="146" spans="4:86" x14ac:dyDescent="0.3">
      <c r="AC146" s="10"/>
      <c r="AD146" s="10"/>
      <c r="AE146" s="10"/>
      <c r="AF146" s="10"/>
      <c r="AG146" s="10"/>
      <c r="AH146" s="1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89"/>
      <c r="BW146" s="89"/>
      <c r="BX146" s="89"/>
      <c r="BY146" s="89"/>
      <c r="BZ146" s="121"/>
      <c r="CA146" s="1"/>
      <c r="CB146" s="1"/>
      <c r="CC146" s="1"/>
      <c r="CD146" s="1"/>
      <c r="CE146" s="1"/>
      <c r="CF146" s="1"/>
      <c r="CG146" s="1"/>
      <c r="CH146" s="1"/>
    </row>
    <row r="147" spans="4:86" x14ac:dyDescent="0.3">
      <c r="D147">
        <v>10</v>
      </c>
      <c r="AC147" s="10"/>
      <c r="AD147" s="10"/>
      <c r="AE147" s="10"/>
      <c r="AF147" s="10"/>
      <c r="AG147" s="10"/>
      <c r="AH147" s="1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89"/>
      <c r="BW147" s="89"/>
      <c r="BX147" s="89"/>
      <c r="BY147" s="89"/>
      <c r="BZ147" s="89"/>
      <c r="CA147" s="1"/>
      <c r="CB147" s="1"/>
      <c r="CC147" s="1"/>
      <c r="CD147" s="1"/>
      <c r="CE147" s="1"/>
      <c r="CF147" s="1"/>
      <c r="CG147" s="1"/>
      <c r="CH147" s="1"/>
    </row>
    <row r="148" spans="4:86" x14ac:dyDescent="0.3">
      <c r="D148" s="1">
        <v>1000000</v>
      </c>
      <c r="AC148" s="10"/>
      <c r="AD148" s="10"/>
      <c r="AE148" s="10"/>
      <c r="AF148" s="10"/>
      <c r="AG148" s="10"/>
      <c r="AH148" s="1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89"/>
      <c r="BW148" s="89"/>
      <c r="BX148" s="89"/>
      <c r="BY148" s="89"/>
      <c r="BZ148" s="89"/>
      <c r="CA148" s="1"/>
      <c r="CB148" s="1"/>
      <c r="CC148" s="1"/>
      <c r="CD148" s="1"/>
      <c r="CE148" s="1"/>
      <c r="CF148" s="1"/>
    </row>
    <row r="149" spans="4:86" x14ac:dyDescent="0.3">
      <c r="D149" s="57">
        <f>+D147/D148</f>
        <v>1.0000000000000001E-5</v>
      </c>
      <c r="AC149" s="10"/>
      <c r="AD149" s="10"/>
      <c r="AE149" s="10"/>
      <c r="AF149" s="10"/>
      <c r="AG149" s="10"/>
      <c r="AH149" s="10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89"/>
      <c r="BW149" s="89"/>
      <c r="BX149" s="89"/>
      <c r="BY149" s="89"/>
      <c r="BZ149" s="89"/>
      <c r="CA149" s="1"/>
      <c r="CB149" s="1"/>
      <c r="CC149" s="1"/>
      <c r="CD149" s="1"/>
      <c r="CE149" s="1"/>
      <c r="CF149" s="1"/>
    </row>
    <row r="150" spans="4:86" x14ac:dyDescent="0.3">
      <c r="AC150" s="10"/>
      <c r="AD150" s="10"/>
      <c r="AE150" s="10"/>
      <c r="AF150" s="10"/>
      <c r="AG150" s="10"/>
      <c r="AH150" s="10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89"/>
      <c r="BW150" s="89"/>
      <c r="BX150" s="122"/>
      <c r="BY150" s="89"/>
      <c r="BZ150" s="89"/>
    </row>
    <row r="151" spans="4:86" x14ac:dyDescent="0.3">
      <c r="D151" s="1">
        <v>331000000</v>
      </c>
      <c r="AC151" s="10"/>
      <c r="AD151" s="10"/>
      <c r="AE151" s="10"/>
      <c r="AF151" s="10"/>
      <c r="AG151" s="10"/>
      <c r="AH151" s="10"/>
      <c r="AI151" s="90"/>
      <c r="AJ151" s="90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  <c r="AV151" s="155"/>
      <c r="AW151" s="155"/>
      <c r="AX151" s="155"/>
      <c r="AY151" s="155"/>
      <c r="AZ151" s="155"/>
      <c r="BA151" s="90"/>
      <c r="BB151" s="90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89"/>
      <c r="BW151" s="89"/>
      <c r="BX151" s="89"/>
      <c r="BY151" s="89"/>
      <c r="BZ151" s="89"/>
    </row>
    <row r="152" spans="4:86" x14ac:dyDescent="0.3">
      <c r="AC152" s="10"/>
      <c r="AD152" s="10"/>
      <c r="AE152" s="10"/>
      <c r="AF152" s="10"/>
      <c r="AG152" s="10"/>
      <c r="AH152" s="10"/>
      <c r="AI152" s="90"/>
      <c r="AJ152" s="90"/>
      <c r="AK152" s="151"/>
      <c r="AL152" s="151"/>
      <c r="AM152" s="151"/>
      <c r="AN152" s="151"/>
      <c r="AO152" s="151"/>
      <c r="AP152" s="151"/>
      <c r="AQ152" s="151"/>
      <c r="AR152" s="90"/>
      <c r="AS152" s="90"/>
      <c r="AT152" s="90"/>
      <c r="AU152" s="110"/>
      <c r="AV152" s="110"/>
      <c r="AW152" s="110"/>
      <c r="AX152" s="110"/>
      <c r="AY152" s="90"/>
      <c r="AZ152" s="90"/>
      <c r="BA152" s="110"/>
      <c r="BB152" s="90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89"/>
      <c r="BW152" s="89"/>
      <c r="BX152" s="89"/>
      <c r="BY152" s="89"/>
      <c r="BZ152" s="89"/>
    </row>
    <row r="153" spans="4:86" x14ac:dyDescent="0.3">
      <c r="D153" s="469">
        <v>7.1999999999999995E-2</v>
      </c>
      <c r="AC153" s="10"/>
      <c r="AD153" s="10"/>
      <c r="AE153" s="10"/>
      <c r="AF153" s="10"/>
      <c r="AG153" s="10"/>
      <c r="AH153" s="10"/>
      <c r="AI153" s="90"/>
      <c r="AJ153" s="90"/>
      <c r="AK153" s="151"/>
      <c r="AL153" s="151"/>
      <c r="AM153" s="151"/>
      <c r="AN153" s="151"/>
      <c r="AO153" s="151"/>
      <c r="AP153" s="151"/>
      <c r="AQ153" s="151"/>
      <c r="AR153" s="151"/>
      <c r="AS153" s="110"/>
      <c r="AT153" s="90"/>
      <c r="AU153" s="110"/>
      <c r="AV153" s="110"/>
      <c r="AW153" s="110"/>
      <c r="AX153" s="110"/>
      <c r="AY153" s="90"/>
      <c r="AZ153" s="90"/>
      <c r="BA153" s="110"/>
      <c r="BB153" s="90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89"/>
      <c r="BW153" s="89"/>
      <c r="BX153" s="89"/>
      <c r="BY153" s="89"/>
      <c r="BZ153" s="89"/>
    </row>
    <row r="154" spans="4:86" x14ac:dyDescent="0.3">
      <c r="AC154" s="10"/>
      <c r="AD154" s="10"/>
      <c r="AE154" s="10"/>
      <c r="AF154" s="10"/>
      <c r="AG154" s="10"/>
      <c r="AH154" s="10"/>
      <c r="AI154" s="90"/>
      <c r="AJ154" s="90"/>
      <c r="AK154" s="90"/>
      <c r="AL154" s="90"/>
      <c r="AM154" s="152"/>
      <c r="AN154" s="152"/>
      <c r="AO154" s="152"/>
      <c r="AP154" s="152"/>
      <c r="AQ154" s="152"/>
      <c r="AR154" s="90"/>
      <c r="AS154" s="90"/>
      <c r="AT154" s="90"/>
      <c r="AU154" s="110"/>
      <c r="AV154" s="110"/>
      <c r="AW154" s="110"/>
      <c r="AX154" s="110"/>
      <c r="AY154" s="90"/>
      <c r="AZ154" s="90"/>
      <c r="BA154" s="110"/>
      <c r="BB154" s="90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89"/>
      <c r="BW154" s="89"/>
      <c r="BX154" s="89"/>
      <c r="BY154" s="89"/>
      <c r="BZ154" s="89"/>
    </row>
    <row r="155" spans="4:86" x14ac:dyDescent="0.3">
      <c r="D155" s="278">
        <v>4.2000000000000003E-2</v>
      </c>
      <c r="AC155" s="10"/>
      <c r="AD155" s="10"/>
      <c r="AE155" s="10"/>
      <c r="AF155" s="10"/>
      <c r="AG155" s="10"/>
      <c r="AH155" s="10"/>
      <c r="AI155" s="90"/>
      <c r="AJ155" s="90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10"/>
      <c r="AV155" s="110"/>
      <c r="AW155" s="110"/>
      <c r="AX155" s="110"/>
      <c r="AY155" s="90"/>
      <c r="AZ155" s="90"/>
      <c r="BA155" s="110"/>
      <c r="BB155" s="90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</row>
    <row r="156" spans="4:86" x14ac:dyDescent="0.3">
      <c r="D156" s="1">
        <f>+D151*D153*D155</f>
        <v>1000944.0000000001</v>
      </c>
      <c r="AC156" s="10"/>
      <c r="AD156" s="10"/>
      <c r="AE156" s="10"/>
      <c r="AF156" s="10"/>
      <c r="AG156" s="10"/>
      <c r="AH156" s="10"/>
      <c r="AI156" s="90"/>
      <c r="AJ156" s="90"/>
      <c r="AK156" s="90"/>
      <c r="AL156" s="90"/>
      <c r="AM156" s="152"/>
      <c r="AN156" s="152"/>
      <c r="AO156" s="152"/>
      <c r="AP156" s="152"/>
      <c r="AQ156" s="152"/>
      <c r="AR156" s="152"/>
      <c r="AS156" s="152"/>
      <c r="AT156" s="90"/>
      <c r="AU156" s="110"/>
      <c r="AV156" s="110"/>
      <c r="AW156" s="110"/>
      <c r="AX156" s="110"/>
      <c r="AY156" s="90"/>
      <c r="AZ156" s="90"/>
      <c r="BA156" s="110"/>
      <c r="BB156" s="90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</row>
    <row r="157" spans="4:86" x14ac:dyDescent="0.3">
      <c r="AC157" s="10"/>
      <c r="AD157" s="10"/>
      <c r="AE157" s="10"/>
      <c r="AF157" s="10"/>
      <c r="AG157" s="10"/>
      <c r="AH157" s="10"/>
      <c r="AI157" s="90"/>
      <c r="AJ157" s="90"/>
      <c r="AK157" s="90"/>
      <c r="AL157" s="90"/>
      <c r="AM157" s="152"/>
      <c r="AN157" s="152"/>
      <c r="AO157" s="152"/>
      <c r="AP157" s="152"/>
      <c r="AQ157" s="152"/>
      <c r="AR157" s="152"/>
      <c r="AS157" s="152"/>
      <c r="AT157" s="90"/>
      <c r="AU157" s="110"/>
      <c r="AV157" s="110"/>
      <c r="AW157" s="110"/>
      <c r="AX157" s="110"/>
      <c r="AY157" s="90"/>
      <c r="AZ157" s="90"/>
      <c r="BA157" s="110"/>
      <c r="BB157" s="90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</row>
    <row r="158" spans="4:86" x14ac:dyDescent="0.3">
      <c r="AC158" s="10"/>
      <c r="AD158" s="10"/>
      <c r="AE158" s="10"/>
      <c r="AF158" s="10"/>
      <c r="AG158" s="10"/>
      <c r="AH158" s="10"/>
      <c r="AI158" s="90"/>
      <c r="AJ158" s="90"/>
      <c r="AK158" s="90"/>
      <c r="AL158" s="90"/>
      <c r="AM158" s="152"/>
      <c r="AN158" s="152"/>
      <c r="AO158" s="152"/>
      <c r="AP158" s="152"/>
      <c r="AQ158" s="152"/>
      <c r="AR158" s="152"/>
      <c r="AS158" s="152"/>
      <c r="AT158" s="90"/>
      <c r="AU158" s="110"/>
      <c r="AV158" s="110"/>
      <c r="AW158" s="110"/>
      <c r="AX158" s="110"/>
      <c r="AY158" s="90"/>
      <c r="AZ158" s="90"/>
      <c r="BA158" s="110"/>
      <c r="BB158" s="90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</row>
    <row r="159" spans="4:86" x14ac:dyDescent="0.3">
      <c r="AC159" s="10"/>
      <c r="AD159" s="10"/>
      <c r="AE159" s="10"/>
      <c r="AF159" s="10"/>
      <c r="AG159" s="10"/>
      <c r="AH159" s="10"/>
      <c r="AI159" s="90"/>
      <c r="AJ159" s="90"/>
      <c r="AK159" s="90"/>
      <c r="AL159" s="90"/>
      <c r="AM159" s="152"/>
      <c r="AN159" s="152"/>
      <c r="AO159" s="152"/>
      <c r="AP159" s="152"/>
      <c r="AQ159" s="152"/>
      <c r="AR159" s="152"/>
      <c r="AS159" s="152"/>
      <c r="AT159" s="90"/>
      <c r="AU159" s="110"/>
      <c r="AV159" s="110"/>
      <c r="AW159" s="110"/>
      <c r="AX159" s="110"/>
      <c r="AY159" s="90"/>
      <c r="AZ159" s="90"/>
      <c r="BA159" s="110"/>
      <c r="BB159" s="90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</row>
    <row r="160" spans="4:86" x14ac:dyDescent="0.3">
      <c r="AC160" s="10"/>
      <c r="AD160" s="10"/>
      <c r="AE160" s="10"/>
      <c r="AF160" s="10"/>
      <c r="AG160" s="10"/>
      <c r="AH160" s="10"/>
      <c r="AI160" s="90"/>
      <c r="AJ160" s="90"/>
      <c r="AK160" s="90"/>
      <c r="AL160" s="90"/>
      <c r="AM160" s="152"/>
      <c r="AN160" s="152"/>
      <c r="AO160" s="152"/>
      <c r="AP160" s="152"/>
      <c r="AQ160" s="152"/>
      <c r="AR160" s="152"/>
      <c r="AS160" s="152"/>
      <c r="AT160" s="90"/>
      <c r="AU160" s="110"/>
      <c r="AV160" s="110"/>
      <c r="AW160" s="110"/>
      <c r="AX160" s="110"/>
      <c r="AY160" s="90"/>
      <c r="AZ160" s="90"/>
      <c r="BA160" s="110"/>
      <c r="BB160" s="90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</row>
    <row r="161" spans="2:78" x14ac:dyDescent="0.3">
      <c r="AC161" s="10"/>
      <c r="AD161" s="10"/>
      <c r="AE161" s="10"/>
      <c r="AF161" s="10"/>
      <c r="AG161" s="10"/>
      <c r="AH161" s="10"/>
      <c r="AI161" s="90"/>
      <c r="AJ161" s="90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90"/>
      <c r="AV161" s="90"/>
      <c r="AW161" s="90"/>
      <c r="AX161" s="90"/>
      <c r="AY161" s="90"/>
      <c r="AZ161" s="110"/>
      <c r="BA161" s="110"/>
      <c r="BB161" s="90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</row>
    <row r="162" spans="2:78" x14ac:dyDescent="0.3">
      <c r="AC162" s="10"/>
      <c r="AD162" s="10"/>
      <c r="AE162" s="10"/>
      <c r="AF162" s="10"/>
      <c r="AG162" s="10"/>
      <c r="AH162" s="10"/>
      <c r="AI162" s="90"/>
      <c r="AJ162" s="90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90"/>
      <c r="AZ162" s="90"/>
      <c r="BA162" s="110"/>
      <c r="BB162" s="90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</row>
    <row r="163" spans="2:78" x14ac:dyDescent="0.3">
      <c r="AI163" s="110"/>
      <c r="AJ163" s="110"/>
      <c r="AK163" s="110"/>
      <c r="AL163" s="110"/>
      <c r="AM163" s="110"/>
      <c r="AN163" s="110"/>
      <c r="AO163" s="110"/>
      <c r="AP163" s="110"/>
      <c r="AQ163" s="110"/>
      <c r="AR163" s="110"/>
      <c r="AS163" s="90"/>
      <c r="AT163" s="110"/>
      <c r="AU163" s="153"/>
      <c r="AV163" s="153"/>
      <c r="AW163" s="153"/>
      <c r="AX163" s="153"/>
      <c r="AY163" s="110"/>
      <c r="AZ163" s="110"/>
      <c r="BA163" s="110"/>
      <c r="BB163" s="110"/>
    </row>
    <row r="164" spans="2:78" x14ac:dyDescent="0.3">
      <c r="B164" s="125"/>
      <c r="D164" s="55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90"/>
      <c r="AV164" s="90"/>
      <c r="AW164" s="90"/>
      <c r="AX164" s="90"/>
      <c r="AY164" s="110"/>
      <c r="AZ164" s="154"/>
      <c r="BA164" s="110"/>
      <c r="BB164" s="110"/>
    </row>
    <row r="165" spans="2:78" x14ac:dyDescent="0.3">
      <c r="B165" s="1"/>
      <c r="D165" s="55"/>
      <c r="W165" s="61"/>
      <c r="X165" s="61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110"/>
    </row>
    <row r="166" spans="2:78" x14ac:dyDescent="0.3">
      <c r="B166" s="1"/>
      <c r="D166" s="55"/>
      <c r="W166" s="61"/>
      <c r="X166" s="61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110"/>
    </row>
    <row r="167" spans="2:78" x14ac:dyDescent="0.3">
      <c r="B167" s="1"/>
      <c r="D167" s="55"/>
      <c r="W167" s="61"/>
      <c r="X167" s="61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</row>
    <row r="168" spans="2:78" x14ac:dyDescent="0.3">
      <c r="B168" s="1"/>
      <c r="D168" s="55"/>
      <c r="W168" s="61"/>
      <c r="X168" s="61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</row>
    <row r="169" spans="2:78" x14ac:dyDescent="0.3">
      <c r="B169" s="55"/>
      <c r="D169" s="55"/>
      <c r="W169" s="61"/>
      <c r="X169" s="61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0"/>
      <c r="AP169" s="110"/>
      <c r="AQ169" s="110"/>
    </row>
    <row r="170" spans="2:78" x14ac:dyDescent="0.3">
      <c r="B170" s="57"/>
      <c r="D170" s="55"/>
      <c r="W170" s="61"/>
      <c r="X170" s="61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  <c r="AP170" s="110"/>
      <c r="AQ170" s="110"/>
    </row>
    <row r="171" spans="2:78" x14ac:dyDescent="0.3">
      <c r="B171" s="1"/>
      <c r="D171" s="55"/>
      <c r="W171" s="61"/>
      <c r="X171" s="61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  <c r="AP171" s="110"/>
      <c r="AQ171" s="110"/>
    </row>
    <row r="172" spans="2:78" x14ac:dyDescent="0.3">
      <c r="B172" s="1"/>
      <c r="D172" s="55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</row>
    <row r="173" spans="2:78" x14ac:dyDescent="0.3">
      <c r="B173" s="1"/>
      <c r="D173" s="55"/>
    </row>
    <row r="174" spans="2:78" x14ac:dyDescent="0.3">
      <c r="B174" s="1"/>
      <c r="D174" s="55"/>
    </row>
    <row r="175" spans="2:78" x14ac:dyDescent="0.3">
      <c r="B175" s="57" t="e">
        <f>+B174/B173</f>
        <v>#DIV/0!</v>
      </c>
      <c r="D175" s="55"/>
    </row>
    <row r="176" spans="2:78" x14ac:dyDescent="0.3">
      <c r="B176" s="1"/>
      <c r="D176" s="55"/>
    </row>
    <row r="177" spans="2:4" x14ac:dyDescent="0.3">
      <c r="B177" s="1"/>
      <c r="D177" s="55"/>
    </row>
    <row r="178" spans="2:4" x14ac:dyDescent="0.3">
      <c r="B178" s="1">
        <f>+B174*50</f>
        <v>0</v>
      </c>
      <c r="D178" s="55"/>
    </row>
    <row r="179" spans="2:4" x14ac:dyDescent="0.3">
      <c r="B179" s="1"/>
      <c r="D179" s="55"/>
    </row>
    <row r="180" spans="2:4" x14ac:dyDescent="0.3">
      <c r="B180" s="1"/>
      <c r="D180" s="55"/>
    </row>
    <row r="181" spans="2:4" x14ac:dyDescent="0.3">
      <c r="B181" s="1"/>
      <c r="D181" s="55"/>
    </row>
    <row r="182" spans="2:4" x14ac:dyDescent="0.3">
      <c r="B182" s="1"/>
      <c r="D182" s="55"/>
    </row>
    <row r="183" spans="2:4" x14ac:dyDescent="0.3">
      <c r="B183" s="1"/>
      <c r="D183" s="55"/>
    </row>
    <row r="184" spans="2:4" x14ac:dyDescent="0.3">
      <c r="B184" s="1"/>
      <c r="D184" s="55"/>
    </row>
    <row r="185" spans="2:4" x14ac:dyDescent="0.3">
      <c r="B185" s="1"/>
      <c r="D185" s="55"/>
    </row>
    <row r="186" spans="2:4" x14ac:dyDescent="0.3">
      <c r="B186" s="1"/>
      <c r="D186" s="55"/>
    </row>
    <row r="187" spans="2:4" x14ac:dyDescent="0.3">
      <c r="B187" s="1"/>
      <c r="D187" s="55"/>
    </row>
    <row r="188" spans="2:4" x14ac:dyDescent="0.3">
      <c r="B188" s="1"/>
    </row>
    <row r="189" spans="2:4" x14ac:dyDescent="0.3">
      <c r="B189" s="1"/>
    </row>
    <row r="190" spans="2:4" x14ac:dyDescent="0.3">
      <c r="B190" s="1"/>
    </row>
    <row r="191" spans="2:4" x14ac:dyDescent="0.3">
      <c r="B191" s="1"/>
    </row>
    <row r="192" spans="2:4" x14ac:dyDescent="0.3">
      <c r="B192" s="1"/>
    </row>
    <row r="193" spans="2:2" x14ac:dyDescent="0.3">
      <c r="B193" s="1"/>
    </row>
    <row r="194" spans="2:2" x14ac:dyDescent="0.3">
      <c r="B194" s="1"/>
    </row>
    <row r="195" spans="2:2" x14ac:dyDescent="0.3">
      <c r="B195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42"/>
  <sheetViews>
    <sheetView topLeftCell="A61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39" t="s">
        <v>7</v>
      </c>
      <c r="F7" s="540"/>
      <c r="G7" s="544">
        <v>0.7</v>
      </c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5"/>
    </row>
    <row r="8" spans="3:40" x14ac:dyDescent="0.3">
      <c r="E8" s="541" t="s">
        <v>123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</row>
    <row r="9" spans="3:40" x14ac:dyDescent="0.3">
      <c r="E9" s="559" t="s">
        <v>37</v>
      </c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1"/>
      <c r="Q9" s="557" t="s">
        <v>116</v>
      </c>
      <c r="R9" s="5"/>
      <c r="S9" s="554" t="s">
        <v>4</v>
      </c>
      <c r="T9" s="555"/>
      <c r="U9" s="556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58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51" t="s">
        <v>48</v>
      </c>
      <c r="AE14" s="552"/>
      <c r="AF14" s="553"/>
      <c r="AG14" s="207"/>
      <c r="AH14" s="549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50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+K130</f>
        <v>620956</v>
      </c>
      <c r="AG16" s="201"/>
      <c r="AH16" s="215">
        <f>+AJ31</f>
        <v>1917.5729101335924</v>
      </c>
      <c r="AI16" s="215"/>
      <c r="AJ16" s="216">
        <f>+S130</f>
        <v>52079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110897</v>
      </c>
      <c r="AG17" s="202"/>
      <c r="AH17" s="163">
        <v>1609</v>
      </c>
      <c r="AI17" s="215"/>
      <c r="AJ17" s="162">
        <v>8268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97452</v>
      </c>
      <c r="AG18" s="202"/>
      <c r="AH18" s="163">
        <v>762</v>
      </c>
      <c r="AI18" s="215"/>
      <c r="AJ18" s="162">
        <v>6848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829305</v>
      </c>
      <c r="AG19" s="202"/>
      <c r="AH19" s="202"/>
      <c r="AI19" s="202"/>
      <c r="AJ19" s="220">
        <f>SUM(AJ16:AJ18)</f>
        <v>67195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Table'!H126</f>
        <v>0.25754821662988092</v>
      </c>
      <c r="AG21" s="202"/>
      <c r="AH21" s="202"/>
      <c r="AI21" s="202"/>
      <c r="AJ21" s="222">
        <f>+AJ19/'Main Table'!Z126</f>
        <v>0.49711842212341589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51" t="s">
        <v>133</v>
      </c>
      <c r="AB25" s="552"/>
      <c r="AC25" s="552"/>
      <c r="AD25" s="552"/>
      <c r="AE25" s="552"/>
      <c r="AF25" s="552"/>
      <c r="AG25" s="552"/>
      <c r="AH25" s="552"/>
      <c r="AI25" s="552"/>
      <c r="AJ25" s="552"/>
      <c r="AK25" s="553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+E130</f>
        <v>399477</v>
      </c>
      <c r="AE27" s="169"/>
      <c r="AF27" s="200">
        <v>2054</v>
      </c>
      <c r="AG27" s="169"/>
      <c r="AH27" s="191">
        <f>+AD27/AD$31</f>
        <v>0.54584322261437745</v>
      </c>
      <c r="AI27" s="191"/>
      <c r="AJ27" s="169">
        <f>+AF27*AH27</f>
        <v>1121.1619792499314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+G130</f>
        <v>174270</v>
      </c>
      <c r="AE28" s="169"/>
      <c r="AF28" s="200">
        <v>1962</v>
      </c>
      <c r="AG28" s="169"/>
      <c r="AH28" s="191">
        <f>+AD28/AD$31</f>
        <v>0.23812158999143271</v>
      </c>
      <c r="AI28" s="191"/>
      <c r="AJ28" s="169">
        <f>+AF28*AH28</f>
        <v>467.19455956319098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+I130</f>
        <v>47209</v>
      </c>
      <c r="AE29" s="169"/>
      <c r="AF29" s="200">
        <v>1324</v>
      </c>
      <c r="AG29" s="169"/>
      <c r="AH29" s="191">
        <f>+AD29/AD$31</f>
        <v>6.4506123497478321E-2</v>
      </c>
      <c r="AI29" s="191"/>
      <c r="AJ29" s="169">
        <f>+AF29*AH29</f>
        <v>85.4061075106613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110897</v>
      </c>
      <c r="AE30" s="281"/>
      <c r="AF30" s="169">
        <f>+AH17</f>
        <v>1609</v>
      </c>
      <c r="AG30" s="281"/>
      <c r="AH30" s="191">
        <f>+AD30/AD$31</f>
        <v>0.1515290638967115</v>
      </c>
      <c r="AI30" s="281"/>
      <c r="AJ30" s="169">
        <f>+AF30*AH30</f>
        <v>243.81026380980882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731853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1917.5729101335924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46" t="s">
        <v>31</v>
      </c>
      <c r="AB36" s="547"/>
      <c r="AC36" s="547"/>
      <c r="AD36" s="547"/>
      <c r="AE36" s="547"/>
      <c r="AF36" s="547"/>
      <c r="AG36" s="547"/>
      <c r="AH36" s="547"/>
      <c r="AI36" s="548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Table'!Z126</f>
        <v>135169</v>
      </c>
      <c r="AJ49" s="56">
        <f>+AJ19</f>
        <v>67195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67195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67974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28549.079999999998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39424.92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0.29167131516841877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28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28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82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ref="K112" si="29">SUM(E112:I112)</f>
        <v>610703</v>
      </c>
      <c r="L112" s="6"/>
      <c r="M112" s="482">
        <f t="shared" ref="M112" si="30">+(K112-K111)/K111</f>
        <v>1.1130709611425124E-3</v>
      </c>
      <c r="N112" s="29"/>
      <c r="O112" s="29"/>
      <c r="P112" s="29"/>
      <c r="Q112" s="376">
        <f t="shared" ref="Q112" si="31">+K112-K111</f>
        <v>679</v>
      </c>
      <c r="R112" s="6"/>
      <c r="S112" s="7">
        <f>31403+14992+4320</f>
        <v>50715</v>
      </c>
      <c r="T112" s="6"/>
      <c r="U112" s="287">
        <f t="shared" ref="U112" si="32">+S112/K112</f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ref="K113" si="33">SUM(E113:I113)</f>
        <v>611345</v>
      </c>
      <c r="L113" s="6"/>
      <c r="M113" s="482">
        <f t="shared" ref="M113" si="34">+(K113-K112)/K112</f>
        <v>1.0512474967373667E-3</v>
      </c>
      <c r="N113" s="29"/>
      <c r="O113" s="29"/>
      <c r="P113" s="29"/>
      <c r="Q113" s="376">
        <f t="shared" ref="Q113" si="35">+K113-K112</f>
        <v>642</v>
      </c>
      <c r="R113" s="6"/>
      <c r="S113" s="7">
        <f>32032+15035+4322</f>
        <v>51389</v>
      </c>
      <c r="T113" s="6"/>
      <c r="U113" s="287">
        <f t="shared" ref="U113" si="36">+S113/K113</f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ref="K114:K115" si="37">SUM(E114:I114)</f>
        <v>612579</v>
      </c>
      <c r="L114" s="6"/>
      <c r="M114" s="482">
        <f t="shared" ref="M114" si="38">+(K114-K113)/K113</f>
        <v>2.0185001921991675E-3</v>
      </c>
      <c r="N114" s="29"/>
      <c r="O114" s="29"/>
      <c r="P114" s="29"/>
      <c r="Q114" s="376">
        <f t="shared" ref="Q114" si="39">+K114-K113</f>
        <v>1234</v>
      </c>
      <c r="R114" s="6"/>
      <c r="S114" s="7">
        <f>32043+15078+4324</f>
        <v>51445</v>
      </c>
      <c r="T114" s="6"/>
      <c r="U114" s="287">
        <f t="shared" ref="U114" si="40">+S114/K114</f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37"/>
        <v>613956</v>
      </c>
      <c r="L115" s="6"/>
      <c r="M115" s="482">
        <f t="shared" ref="M115" si="41">+(K115-K114)/K114</f>
        <v>2.2478733355208065E-3</v>
      </c>
      <c r="N115" s="29"/>
      <c r="O115" s="29"/>
      <c r="P115" s="29"/>
      <c r="Q115" s="376">
        <f t="shared" ref="Q115" si="42">+K115-K114</f>
        <v>1377</v>
      </c>
      <c r="R115" s="6"/>
      <c r="S115" s="7">
        <f>32064+15107+4328</f>
        <v>51499</v>
      </c>
      <c r="T115" s="6"/>
      <c r="U115" s="287">
        <f t="shared" ref="U115" si="43">+S115/K115</f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ref="K116" si="44">SUM(E116:I116)</f>
        <v>615331</v>
      </c>
      <c r="L116" s="6"/>
      <c r="M116" s="482">
        <f t="shared" ref="M116" si="45">+(K116-K115)/K115</f>
        <v>2.2395741714389956E-3</v>
      </c>
      <c r="N116" s="29"/>
      <c r="O116" s="29"/>
      <c r="P116" s="29"/>
      <c r="Q116" s="376">
        <f t="shared" ref="Q116" si="46">+K116-K115</f>
        <v>1375</v>
      </c>
      <c r="R116" s="6"/>
      <c r="S116" s="7">
        <f>32081+15164+4335</f>
        <v>51580</v>
      </c>
      <c r="T116" s="6"/>
      <c r="U116" s="287">
        <f t="shared" ref="U116" si="47">+S116/K116</f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ref="K117" si="48">SUM(E117:I117)</f>
        <v>615348</v>
      </c>
      <c r="L117" s="6"/>
      <c r="M117" s="482">
        <f t="shared" ref="M117" si="49">+(K117-K116)/K116</f>
        <v>2.7627407037838173E-5</v>
      </c>
      <c r="N117" s="29"/>
      <c r="O117" s="29"/>
      <c r="P117" s="29"/>
      <c r="Q117" s="376">
        <f t="shared" ref="Q117" si="50">+K117-K116</f>
        <v>17</v>
      </c>
      <c r="R117" s="6"/>
      <c r="S117" s="7">
        <f>32157+15189+4355</f>
        <v>51701</v>
      </c>
      <c r="T117" s="6"/>
      <c r="U117" s="287">
        <f t="shared" ref="U117" si="51">+S117/K117</f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ref="K118" si="52">SUM(E118:I118)</f>
        <v>617250</v>
      </c>
      <c r="L118" s="6"/>
      <c r="M118" s="482">
        <f t="shared" ref="M118" si="53">+(K118-K117)/K117</f>
        <v>3.0909339105676787E-3</v>
      </c>
      <c r="N118" s="29"/>
      <c r="O118" s="29"/>
      <c r="P118" s="29"/>
      <c r="Q118" s="376">
        <f t="shared" ref="Q118" si="54">+K118-K117</f>
        <v>1902</v>
      </c>
      <c r="R118" s="6"/>
      <c r="S118" s="7">
        <f>32189+15211+4335</f>
        <v>51735</v>
      </c>
      <c r="T118" s="6"/>
      <c r="U118" s="287">
        <f t="shared" ref="U118" si="55">+S118/K118</f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ref="K119" si="56">SUM(E119:I119)</f>
        <v>618236</v>
      </c>
      <c r="L119" s="6"/>
      <c r="M119" s="482">
        <f t="shared" ref="M119" si="57">+(K119-K118)/K118</f>
        <v>1.5974078574321588E-3</v>
      </c>
      <c r="N119" s="29"/>
      <c r="O119" s="29"/>
      <c r="P119" s="29"/>
      <c r="Q119" s="376">
        <f t="shared" ref="Q119" si="58">+K119-K118</f>
        <v>986</v>
      </c>
      <c r="R119" s="6"/>
      <c r="S119" s="7">
        <f>32219+15229+4388</f>
        <v>51836</v>
      </c>
      <c r="T119" s="6"/>
      <c r="U119" s="287">
        <f t="shared" ref="U119" si="59">+S119/K119</f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ref="K120" si="60">SUM(E120:I120)</f>
        <v>619148</v>
      </c>
      <c r="L120" s="6"/>
      <c r="M120" s="482">
        <f t="shared" ref="M120" si="61">+(K120-K119)/K119</f>
        <v>1.4751648237889738E-3</v>
      </c>
      <c r="N120" s="29"/>
      <c r="O120" s="29"/>
      <c r="P120" s="29"/>
      <c r="Q120" s="376">
        <f t="shared" ref="Q120" si="62">+K120-K119</f>
        <v>912</v>
      </c>
      <c r="R120" s="6"/>
      <c r="S120" s="7">
        <f>32243+15281+4338</f>
        <v>51862</v>
      </c>
      <c r="T120" s="6"/>
      <c r="U120" s="287">
        <f t="shared" ref="U120" si="63">+S120/K120</f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ref="K121" si="64">SUM(E121:I121)</f>
        <v>620056</v>
      </c>
      <c r="L121" s="6"/>
      <c r="M121" s="482">
        <f t="shared" ref="M121" si="65">+(K121-K120)/K120</f>
        <v>1.4665314270578278E-3</v>
      </c>
      <c r="N121" s="29"/>
      <c r="O121" s="29"/>
      <c r="P121" s="29"/>
      <c r="Q121" s="376">
        <f t="shared" ref="Q121" si="66">+K121-K120</f>
        <v>908</v>
      </c>
      <c r="R121" s="6"/>
      <c r="S121" s="7">
        <f>32251+15332+4343</f>
        <v>51926</v>
      </c>
      <c r="T121" s="6"/>
      <c r="U121" s="287">
        <f t="shared" ref="U121" si="67">+S121/K121</f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ref="K122" si="68">SUM(E122:I122)</f>
        <v>620956</v>
      </c>
      <c r="L122" s="6"/>
      <c r="M122" s="482">
        <f t="shared" ref="M122" si="69">+(K122-K121)/K121</f>
        <v>1.4514818016437224E-3</v>
      </c>
      <c r="N122" s="29"/>
      <c r="O122" s="29"/>
      <c r="P122" s="29"/>
      <c r="Q122" s="376">
        <f t="shared" ref="Q122" si="70">+K122-K121</f>
        <v>900</v>
      </c>
      <c r="R122" s="6"/>
      <c r="S122" s="7">
        <f>32283+15448+4348</f>
        <v>52079</v>
      </c>
      <c r="T122" s="6"/>
      <c r="U122" s="287">
        <f t="shared" ref="U122" si="71">+S122/K122</f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/>
      <c r="F123" s="7"/>
      <c r="G123" s="7"/>
      <c r="H123" s="7"/>
      <c r="I123" s="7"/>
      <c r="J123" s="288"/>
      <c r="K123" s="7"/>
      <c r="L123" s="6"/>
      <c r="M123" s="482"/>
      <c r="N123" s="29"/>
      <c r="O123" s="29"/>
      <c r="P123" s="29"/>
      <c r="Q123" s="376"/>
      <c r="R123" s="6"/>
      <c r="S123" s="7"/>
      <c r="T123" s="6"/>
      <c r="U123" s="287"/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/>
      <c r="F124" s="7"/>
      <c r="G124" s="7"/>
      <c r="H124" s="7"/>
      <c r="I124" s="7"/>
      <c r="J124" s="288"/>
      <c r="K124" s="7"/>
      <c r="L124" s="6"/>
      <c r="M124" s="482"/>
      <c r="N124" s="29"/>
      <c r="O124" s="29"/>
      <c r="P124" s="29"/>
      <c r="Q124" s="376"/>
      <c r="R124" s="6"/>
      <c r="S124" s="7"/>
      <c r="T124" s="6"/>
      <c r="U124" s="287"/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/>
      <c r="F125" s="7"/>
      <c r="G125" s="7"/>
      <c r="H125" s="7"/>
      <c r="I125" s="7"/>
      <c r="J125" s="288"/>
      <c r="K125" s="7"/>
      <c r="L125" s="6"/>
      <c r="M125" s="482"/>
      <c r="N125" s="29"/>
      <c r="O125" s="29"/>
      <c r="P125" s="29"/>
      <c r="Q125" s="376"/>
      <c r="R125" s="6"/>
      <c r="S125" s="7"/>
      <c r="T125" s="6"/>
      <c r="U125" s="287"/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/>
      <c r="F126" s="7"/>
      <c r="G126" s="7"/>
      <c r="H126" s="7"/>
      <c r="I126" s="7"/>
      <c r="J126" s="288"/>
      <c r="K126" s="7"/>
      <c r="L126" s="6"/>
      <c r="M126" s="482"/>
      <c r="N126" s="29"/>
      <c r="O126" s="29"/>
      <c r="P126" s="29"/>
      <c r="Q126" s="376"/>
      <c r="R126" s="6"/>
      <c r="S126" s="7"/>
      <c r="T126" s="6"/>
      <c r="U126" s="287"/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/>
      <c r="F127" s="7"/>
      <c r="G127" s="7"/>
      <c r="H127" s="7"/>
      <c r="I127" s="7"/>
      <c r="J127" s="288"/>
      <c r="K127" s="7"/>
      <c r="L127" s="6"/>
      <c r="M127" s="475"/>
      <c r="N127" s="29"/>
      <c r="O127" s="29"/>
      <c r="P127" s="29"/>
      <c r="Q127" s="376"/>
      <c r="R127" s="6"/>
      <c r="S127" s="7"/>
      <c r="T127" s="6"/>
      <c r="U127" s="287"/>
      <c r="W127">
        <f t="shared" si="20"/>
        <v>117</v>
      </c>
      <c r="Y127" s="56"/>
    </row>
    <row r="128" spans="3:25" ht="15" thickBot="1" x14ac:dyDescent="0.35">
      <c r="C128" s="171">
        <f t="shared" si="15"/>
        <v>44027</v>
      </c>
      <c r="E128" s="289"/>
      <c r="F128" s="290"/>
      <c r="G128" s="290"/>
      <c r="H128" s="290"/>
      <c r="I128" s="290"/>
      <c r="J128" s="290"/>
      <c r="K128" s="290"/>
      <c r="L128" s="291"/>
      <c r="M128" s="292"/>
      <c r="N128" s="292"/>
      <c r="O128" s="292"/>
      <c r="P128" s="292"/>
      <c r="Q128" s="375"/>
      <c r="R128" s="291"/>
      <c r="S128" s="291"/>
      <c r="T128" s="291"/>
      <c r="U128" s="293"/>
      <c r="W128">
        <f t="shared" si="20"/>
        <v>118</v>
      </c>
      <c r="Y128" s="59"/>
    </row>
    <row r="129" spans="3:41" x14ac:dyDescent="0.3">
      <c r="E129" s="56"/>
      <c r="F129" s="1"/>
      <c r="G129" s="56"/>
      <c r="H129" s="56"/>
      <c r="I129" s="56"/>
      <c r="J129" s="1"/>
      <c r="K129" s="56"/>
      <c r="S129" s="56"/>
    </row>
    <row r="130" spans="3:41" x14ac:dyDescent="0.3">
      <c r="C130" s="180" t="s">
        <v>81</v>
      </c>
      <c r="E130" s="56">
        <f>+E122</f>
        <v>399477</v>
      </c>
      <c r="F130" s="56">
        <f>+F52</f>
        <v>0</v>
      </c>
      <c r="G130" s="56">
        <f t="shared" ref="G130:S130" si="72">+G122</f>
        <v>174270</v>
      </c>
      <c r="H130" s="56">
        <f t="shared" si="72"/>
        <v>0</v>
      </c>
      <c r="I130" s="56">
        <f t="shared" si="72"/>
        <v>47209</v>
      </c>
      <c r="J130" s="56">
        <f t="shared" si="72"/>
        <v>0</v>
      </c>
      <c r="K130" s="56">
        <f t="shared" si="72"/>
        <v>620956</v>
      </c>
      <c r="L130" s="56">
        <f t="shared" si="72"/>
        <v>0</v>
      </c>
      <c r="M130" s="56">
        <f t="shared" si="72"/>
        <v>1.4514818016437224E-3</v>
      </c>
      <c r="N130" s="56">
        <f t="shared" si="72"/>
        <v>0</v>
      </c>
      <c r="O130" s="56">
        <f t="shared" si="72"/>
        <v>0</v>
      </c>
      <c r="P130" s="56">
        <f t="shared" si="72"/>
        <v>0</v>
      </c>
      <c r="Q130" s="56">
        <f t="shared" si="72"/>
        <v>900</v>
      </c>
      <c r="R130" s="56">
        <f t="shared" si="72"/>
        <v>0</v>
      </c>
      <c r="S130" s="56">
        <f t="shared" si="72"/>
        <v>52079</v>
      </c>
      <c r="T130" s="56">
        <f>+T60</f>
        <v>0</v>
      </c>
    </row>
    <row r="131" spans="3:41" x14ac:dyDescent="0.3">
      <c r="E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3:41" x14ac:dyDescent="0.3">
      <c r="E132" s="59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</row>
    <row r="133" spans="3:41" x14ac:dyDescent="0.3">
      <c r="C133" s="123"/>
      <c r="D133" s="124"/>
      <c r="E133" s="393"/>
      <c r="F133" s="10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</row>
    <row r="134" spans="3:41" x14ac:dyDescent="0.3">
      <c r="E134" s="56"/>
      <c r="K134" s="56"/>
      <c r="Q134" s="56"/>
    </row>
    <row r="135" spans="3:41" x14ac:dyDescent="0.3">
      <c r="Q135" s="56"/>
      <c r="S135" s="59"/>
    </row>
    <row r="138" spans="3:41" x14ac:dyDescent="0.3">
      <c r="AO138" s="1">
        <v>3797000</v>
      </c>
    </row>
    <row r="139" spans="3:41" x14ac:dyDescent="0.3">
      <c r="C139" s="1"/>
    </row>
    <row r="140" spans="3:41" x14ac:dyDescent="0.3">
      <c r="C140" s="1"/>
      <c r="AO140" s="1">
        <v>30000</v>
      </c>
    </row>
    <row r="141" spans="3:41" x14ac:dyDescent="0.3">
      <c r="C141" s="59"/>
    </row>
    <row r="142" spans="3:41" x14ac:dyDescent="0.3">
      <c r="AO142" s="278">
        <f>+AO140/AO138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49" workbookViewId="0">
      <selection activeCell="R34" sqref="R34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0.19848049642251442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8" t="s">
        <v>104</v>
      </c>
      <c r="F15" s="618"/>
      <c r="G15" s="618"/>
      <c r="H15" s="618"/>
      <c r="I15" s="618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7" t="s">
        <v>75</v>
      </c>
      <c r="F19" s="627"/>
      <c r="G19" s="627"/>
      <c r="H19" s="627"/>
      <c r="I19" s="147" t="s">
        <v>74</v>
      </c>
      <c r="J19" s="148"/>
      <c r="K19" s="632" t="s">
        <v>72</v>
      </c>
      <c r="L19" s="632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Table'!H109</f>
        <v>2596537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Table'!Z126</f>
        <v>135169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15645</v>
      </c>
      <c r="J22" s="129"/>
      <c r="K22" s="140"/>
      <c r="L22" s="282">
        <v>15457</v>
      </c>
      <c r="M22" s="140"/>
      <c r="N22" s="160">
        <f>+(I22-L22)/I22</f>
        <v>1.2016618728028124E-2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2445723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Table'!AO126</f>
        <v>1426428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2">
        <f>+I23-I24</f>
        <v>1019295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1426428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9">
        <f>+I25+I26</f>
        <v>2445723</v>
      </c>
      <c r="J27" s="129"/>
      <c r="K27" s="633">
        <v>2356925</v>
      </c>
      <c r="L27" s="633"/>
      <c r="M27" s="140"/>
      <c r="N27" s="150">
        <f>+I27-K27</f>
        <v>88798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30" t="s">
        <v>69</v>
      </c>
      <c r="F28" s="630"/>
      <c r="G28" s="630"/>
      <c r="H28" s="137"/>
      <c r="I28" s="275">
        <f>+I27/I32</f>
        <v>0.75954154023029197</v>
      </c>
      <c r="J28" s="140"/>
      <c r="K28" s="140"/>
      <c r="L28" s="140"/>
      <c r="M28" s="110"/>
      <c r="N28" s="506">
        <f>+N27/K27</f>
        <v>3.7675360904568453E-2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09" t="s">
        <v>114</v>
      </c>
      <c r="F31" s="610"/>
      <c r="G31" s="610"/>
      <c r="H31" s="610"/>
      <c r="I31" s="610"/>
      <c r="J31" s="61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04">
        <f>+'Main Table'!H126</f>
        <v>3219999</v>
      </c>
      <c r="J32" s="60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05">
        <f>+I27</f>
        <v>2445723</v>
      </c>
      <c r="J34" s="606"/>
      <c r="K34" s="22"/>
      <c r="L34" s="25">
        <f>+I34/$I$32</f>
        <v>0.75954154023029197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12">
        <f>+I21</f>
        <v>135169</v>
      </c>
      <c r="J35" s="613"/>
      <c r="K35" s="22"/>
      <c r="L35" s="25">
        <f>+I35/$I$32</f>
        <v>4.1977963347193586E-2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31" t="s">
        <v>114</v>
      </c>
      <c r="F36" s="631"/>
      <c r="G36" s="631"/>
      <c r="H36" s="276"/>
      <c r="I36" s="607">
        <f>+I32-I34-I35</f>
        <v>639107</v>
      </c>
      <c r="J36" s="608"/>
      <c r="K36" s="303"/>
      <c r="L36" s="277">
        <f>+I36/$I$32</f>
        <v>0.19848049642251442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22" t="s">
        <v>75</v>
      </c>
      <c r="F42" s="622"/>
      <c r="G42" s="622"/>
      <c r="H42" s="622"/>
      <c r="I42" s="304" t="s">
        <v>74</v>
      </c>
      <c r="J42" s="305"/>
      <c r="K42" s="623" t="s">
        <v>37</v>
      </c>
      <c r="L42" s="623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Table'!AO143</f>
        <v>0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8" t="s">
        <v>49</v>
      </c>
      <c r="E48" s="589"/>
      <c r="F48" s="589"/>
      <c r="G48" s="589"/>
      <c r="H48" s="589"/>
      <c r="I48" s="313">
        <f>+I46-I47</f>
        <v>22172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0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8" t="s">
        <v>46</v>
      </c>
      <c r="E50" s="589"/>
      <c r="F50" s="589"/>
      <c r="G50" s="589"/>
      <c r="H50" s="589"/>
      <c r="I50" s="384">
        <f>+I48+I49</f>
        <v>22172</v>
      </c>
      <c r="J50" s="380"/>
      <c r="K50" s="590">
        <v>30167</v>
      </c>
      <c r="L50" s="59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1" t="s">
        <v>69</v>
      </c>
      <c r="F51" s="591"/>
      <c r="G51" s="59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88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92" t="s">
        <v>128</v>
      </c>
      <c r="F54" s="593"/>
      <c r="G54" s="593"/>
      <c r="H54" s="593"/>
      <c r="I54" s="593"/>
      <c r="J54" s="594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595">
        <f>+K50</f>
        <v>30167</v>
      </c>
      <c r="J55" s="595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596">
        <f>+I50</f>
        <v>22172</v>
      </c>
      <c r="J57" s="597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598">
        <f>+I44</f>
        <v>1836</v>
      </c>
      <c r="J58" s="599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00" t="s">
        <v>114</v>
      </c>
      <c r="F59" s="600"/>
      <c r="G59" s="600"/>
      <c r="H59" s="311"/>
      <c r="I59" s="601">
        <f>+I55-I57-I58</f>
        <v>6159</v>
      </c>
      <c r="J59" s="602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03">
        <f>+I45</f>
        <v>1397</v>
      </c>
      <c r="J60" s="603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1">
        <f>+I59-I60</f>
        <v>4762</v>
      </c>
      <c r="J61" s="601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92" t="s">
        <v>117</v>
      </c>
      <c r="F64" s="593"/>
      <c r="G64" s="593"/>
      <c r="H64" s="593"/>
      <c r="I64" s="593"/>
      <c r="J64" s="593"/>
      <c r="K64" s="593"/>
      <c r="L64" s="593"/>
      <c r="M64" s="594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587">
        <v>11690000</v>
      </c>
      <c r="J65" s="587"/>
      <c r="K65" s="587"/>
      <c r="L65" s="587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ref="AA66" si="7">+W65-W66</f>
        <v>-18187</v>
      </c>
      <c r="AB66" s="6"/>
      <c r="AC66" s="302"/>
      <c r="AD66" s="295"/>
    </row>
    <row r="67" spans="4:30" x14ac:dyDescent="0.3">
      <c r="E67" s="366"/>
      <c r="F67" s="614" t="s">
        <v>108</v>
      </c>
      <c r="G67" s="61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ref="AA67" si="8">+W66-W67</f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ref="AA68" si="9">+W67-W68</f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ref="AA69" si="10">+W68-W69</f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ref="AA70" si="11">+W69-W70</f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ref="AA71" si="12">+W70-W71</f>
        <v>-23408</v>
      </c>
      <c r="AB71" s="6"/>
      <c r="AC71" s="302"/>
      <c r="AD71" s="295"/>
    </row>
    <row r="72" spans="4:30" ht="15" thickBot="1" x14ac:dyDescent="0.35">
      <c r="D72" s="562" t="s">
        <v>131</v>
      </c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4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ref="AA72" si="13">+W71-W72</f>
        <v>-8492</v>
      </c>
      <c r="AB72" s="6"/>
      <c r="AC72" s="302"/>
      <c r="AD72" s="295"/>
    </row>
    <row r="73" spans="4:30" ht="15" thickBot="1" x14ac:dyDescent="0.35">
      <c r="D73" s="398"/>
      <c r="E73" s="565" t="s">
        <v>75</v>
      </c>
      <c r="F73" s="565"/>
      <c r="G73" s="565"/>
      <c r="H73" s="565"/>
      <c r="I73" s="399" t="s">
        <v>74</v>
      </c>
      <c r="J73" s="400"/>
      <c r="K73" s="566" t="s">
        <v>37</v>
      </c>
      <c r="L73" s="566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ref="AA73" si="14">+W72-W73</f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ref="AA74" si="15">+W73-W74</f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ref="AA75" si="16">+W74-W75</f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f>+I$36</f>
        <v>639107</v>
      </c>
      <c r="X76" s="6"/>
      <c r="Y76" s="44">
        <f>+L$36</f>
        <v>0.19848049642251442</v>
      </c>
      <c r="Z76" s="6"/>
      <c r="AA76" s="298">
        <f t="shared" ref="AA76" si="17">+W75-W76</f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/>
      <c r="X77" s="6"/>
      <c r="Y77" s="44"/>
      <c r="Z77" s="6"/>
      <c r="AA77" s="298"/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Table'!AO173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/>
      <c r="X78" s="6"/>
      <c r="Y78" s="44"/>
      <c r="Z78" s="6"/>
      <c r="AA78" s="298"/>
      <c r="AB78" s="6"/>
      <c r="AC78" s="302"/>
      <c r="AD78" s="295"/>
    </row>
    <row r="79" spans="4:30" x14ac:dyDescent="0.3">
      <c r="D79" s="567" t="s">
        <v>49</v>
      </c>
      <c r="E79" s="568"/>
      <c r="F79" s="568"/>
      <c r="G79" s="568"/>
      <c r="H79" s="568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/>
      <c r="X79" s="6"/>
      <c r="Y79" s="44"/>
      <c r="Z79" s="6"/>
      <c r="AA79" s="298"/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/>
      <c r="X80" s="6"/>
      <c r="Y80" s="44"/>
      <c r="Z80" s="6"/>
      <c r="AA80" s="298"/>
      <c r="AB80" s="6"/>
      <c r="AC80" s="302"/>
      <c r="AD80" s="295"/>
    </row>
    <row r="81" spans="4:36" ht="15" thickBot="1" x14ac:dyDescent="0.35">
      <c r="D81" s="567" t="s">
        <v>46</v>
      </c>
      <c r="E81" s="568"/>
      <c r="F81" s="568"/>
      <c r="G81" s="568"/>
      <c r="H81" s="568"/>
      <c r="I81" s="414">
        <f>+I79+I80</f>
        <v>36684</v>
      </c>
      <c r="J81" s="407"/>
      <c r="K81" s="570">
        <v>48675</v>
      </c>
      <c r="L81" s="570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/>
      <c r="X81" s="6"/>
      <c r="Y81" s="44"/>
      <c r="Z81" s="6"/>
      <c r="AA81" s="298"/>
      <c r="AB81" s="6"/>
      <c r="AC81" s="302"/>
      <c r="AD81" s="295"/>
    </row>
    <row r="82" spans="4:36" ht="15.6" thickTop="1" thickBot="1" x14ac:dyDescent="0.35">
      <c r="D82" s="416"/>
      <c r="E82" s="569" t="s">
        <v>69</v>
      </c>
      <c r="F82" s="569"/>
      <c r="G82" s="569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/>
      <c r="X82" s="6"/>
      <c r="Y82" s="44"/>
      <c r="Z82" s="6"/>
      <c r="AA82" s="298"/>
      <c r="AB82" s="6"/>
      <c r="AC82" s="302"/>
      <c r="AD82" s="295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/>
      <c r="X83" s="6"/>
      <c r="Y83" s="44"/>
      <c r="Z83" s="6"/>
      <c r="AA83" s="298"/>
      <c r="AB83" s="6"/>
      <c r="AC83" s="302"/>
      <c r="AD83" s="295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  <c r="T84" s="294"/>
      <c r="U84" s="296">
        <f t="shared" si="3"/>
        <v>44029</v>
      </c>
      <c r="V84" s="6"/>
      <c r="W84" s="297"/>
      <c r="X84" s="6"/>
      <c r="Y84" s="44"/>
      <c r="Z84" s="6"/>
      <c r="AA84" s="298"/>
      <c r="AB84" s="6"/>
      <c r="AC84" s="302"/>
      <c r="AD84" s="295"/>
    </row>
    <row r="85" spans="4:36" ht="16.2" thickBot="1" x14ac:dyDescent="0.35">
      <c r="D85" s="425"/>
      <c r="E85" s="571" t="s">
        <v>132</v>
      </c>
      <c r="F85" s="572"/>
      <c r="G85" s="572"/>
      <c r="H85" s="572"/>
      <c r="I85" s="572"/>
      <c r="J85" s="573"/>
      <c r="K85" s="426"/>
      <c r="L85" s="438" t="s">
        <v>10</v>
      </c>
      <c r="M85" s="427"/>
      <c r="N85" s="110"/>
      <c r="O85" s="110"/>
      <c r="T85" s="294"/>
      <c r="U85" s="296">
        <f t="shared" si="3"/>
        <v>44030</v>
      </c>
      <c r="V85" s="6"/>
      <c r="W85" s="297"/>
      <c r="X85" s="6"/>
      <c r="Y85" s="44"/>
      <c r="Z85" s="6"/>
      <c r="AA85" s="298"/>
      <c r="AB85" s="6"/>
      <c r="AC85" s="302"/>
      <c r="AD85" s="295"/>
    </row>
    <row r="86" spans="4:36" x14ac:dyDescent="0.3">
      <c r="D86" s="404"/>
      <c r="E86" s="428" t="s">
        <v>88</v>
      </c>
      <c r="F86" s="16"/>
      <c r="G86" s="16"/>
      <c r="H86" s="16"/>
      <c r="I86" s="574">
        <f>+K81</f>
        <v>48675</v>
      </c>
      <c r="J86" s="574"/>
      <c r="K86" s="16"/>
      <c r="L86" s="60">
        <f>+I86/$I$86</f>
        <v>1</v>
      </c>
      <c r="M86" s="429"/>
      <c r="N86" s="110"/>
      <c r="O86" s="110"/>
      <c r="T86" s="294"/>
      <c r="U86" s="296">
        <f t="shared" si="3"/>
        <v>44031</v>
      </c>
      <c r="V86" s="6"/>
      <c r="W86" s="297"/>
      <c r="X86" s="6"/>
      <c r="Y86" s="44"/>
      <c r="Z86" s="6"/>
      <c r="AA86" s="298"/>
      <c r="AB86" s="6"/>
      <c r="AC86" s="302"/>
      <c r="AD86" s="295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  <c r="T87" s="294"/>
      <c r="U87" s="296">
        <f t="shared" si="3"/>
        <v>44032</v>
      </c>
      <c r="V87" s="6"/>
      <c r="W87" s="297"/>
      <c r="X87" s="6"/>
      <c r="Y87" s="44"/>
      <c r="Z87" s="6"/>
      <c r="AA87" s="298"/>
      <c r="AB87" s="6"/>
      <c r="AC87" s="302"/>
      <c r="AD87" s="295"/>
    </row>
    <row r="88" spans="4:36" ht="15" thickBot="1" x14ac:dyDescent="0.35">
      <c r="D88" s="416"/>
      <c r="E88" s="15"/>
      <c r="F88" s="430" t="s">
        <v>113</v>
      </c>
      <c r="G88" s="430"/>
      <c r="H88" s="15"/>
      <c r="I88" s="575">
        <f>+I81</f>
        <v>36684</v>
      </c>
      <c r="J88" s="576"/>
      <c r="K88" s="15"/>
      <c r="L88" s="60">
        <f>+I88/$I$86</f>
        <v>0.75365177195685673</v>
      </c>
      <c r="M88" s="409"/>
      <c r="N88" s="110"/>
      <c r="O88" s="110"/>
      <c r="T88" s="299"/>
      <c r="U88" s="394">
        <f t="shared" si="3"/>
        <v>44033</v>
      </c>
      <c r="V88" s="291"/>
      <c r="W88" s="395"/>
      <c r="X88" s="291"/>
      <c r="Y88" s="300"/>
      <c r="Z88" s="291"/>
      <c r="AA88" s="396"/>
      <c r="AB88" s="291"/>
      <c r="AC88" s="397"/>
      <c r="AD88" s="301"/>
    </row>
    <row r="89" spans="4:36" x14ac:dyDescent="0.3">
      <c r="D89" s="416"/>
      <c r="E89" s="15"/>
      <c r="F89" s="15" t="s">
        <v>89</v>
      </c>
      <c r="G89" s="15"/>
      <c r="H89" s="15"/>
      <c r="I89" s="577">
        <f>+I75</f>
        <v>2144</v>
      </c>
      <c r="J89" s="57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580" t="s">
        <v>114</v>
      </c>
      <c r="F90" s="580"/>
      <c r="G90" s="580"/>
      <c r="H90" s="15"/>
      <c r="I90" s="581">
        <f>+I86-I88-I89</f>
        <v>9847</v>
      </c>
      <c r="J90" s="58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5"/>
      <c r="R93" s="486"/>
      <c r="S93" s="486"/>
      <c r="T93" s="486"/>
      <c r="U93" s="486"/>
      <c r="V93" s="486"/>
      <c r="W93" s="486"/>
      <c r="X93" s="486"/>
      <c r="Y93" s="486"/>
      <c r="Z93" s="486"/>
      <c r="AA93" s="486"/>
      <c r="AB93" s="487"/>
    </row>
    <row r="94" spans="4:36" ht="15" thickBot="1" x14ac:dyDescent="0.35">
      <c r="E94" s="583" t="s">
        <v>119</v>
      </c>
      <c r="F94" s="584"/>
      <c r="G94" s="584"/>
      <c r="H94" s="584"/>
      <c r="I94" s="584"/>
      <c r="J94" s="584"/>
      <c r="K94" s="584"/>
      <c r="L94" s="584"/>
      <c r="M94" s="585"/>
      <c r="Q94" s="488"/>
      <c r="R94" s="6"/>
      <c r="S94" s="6"/>
      <c r="T94" s="6"/>
      <c r="U94" s="5" t="s">
        <v>146</v>
      </c>
      <c r="V94" s="5"/>
      <c r="W94" s="5"/>
      <c r="X94" s="5"/>
      <c r="Y94" s="5"/>
      <c r="Z94" s="5"/>
      <c r="AA94" s="5" t="s">
        <v>30</v>
      </c>
      <c r="AB94" s="489"/>
    </row>
    <row r="95" spans="4:36" x14ac:dyDescent="0.3">
      <c r="E95" s="439"/>
      <c r="F95" s="440" t="s">
        <v>120</v>
      </c>
      <c r="G95" s="440"/>
      <c r="H95" s="440"/>
      <c r="I95" s="586">
        <v>21477737</v>
      </c>
      <c r="J95" s="586"/>
      <c r="K95" s="586"/>
      <c r="L95" s="586"/>
      <c r="M95" s="441"/>
      <c r="Q95" s="488"/>
      <c r="R95" s="481" t="s">
        <v>148</v>
      </c>
      <c r="S95" s="6"/>
      <c r="T95" s="6"/>
      <c r="U95" s="481" t="s">
        <v>147</v>
      </c>
      <c r="V95" s="5"/>
      <c r="W95" s="481" t="s">
        <v>20</v>
      </c>
      <c r="X95" s="5"/>
      <c r="Y95" s="481" t="s">
        <v>4</v>
      </c>
      <c r="Z95" s="5"/>
      <c r="AA95" s="490" t="s">
        <v>145</v>
      </c>
      <c r="AB95" s="489"/>
    </row>
    <row r="96" spans="4:36" x14ac:dyDescent="0.3">
      <c r="E96" s="439"/>
      <c r="F96" s="440" t="s">
        <v>110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8"/>
      <c r="R96" s="6" t="s">
        <v>135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89"/>
      <c r="AJ96" s="1">
        <v>19500</v>
      </c>
    </row>
    <row r="97" spans="5:36" x14ac:dyDescent="0.3">
      <c r="E97" s="439"/>
      <c r="F97" s="579" t="s">
        <v>108</v>
      </c>
      <c r="G97" s="579"/>
      <c r="H97" s="440"/>
      <c r="I97" s="440"/>
      <c r="J97" s="440"/>
      <c r="K97" s="440"/>
      <c r="L97" s="443">
        <f>+I90/(I95/100000)</f>
        <v>45.847474526762298</v>
      </c>
      <c r="M97" s="441"/>
      <c r="Q97" s="488"/>
      <c r="R97" s="6" t="s">
        <v>136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18">+AJ97</f>
        <v>8900</v>
      </c>
      <c r="AB97" s="489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8"/>
      <c r="R98" s="6" t="s">
        <v>137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18"/>
        <v>1100</v>
      </c>
      <c r="AB98" s="489"/>
      <c r="AJ98" s="1">
        <v>1100</v>
      </c>
    </row>
    <row r="99" spans="5:36" x14ac:dyDescent="0.3">
      <c r="E99" s="439"/>
      <c r="F99" s="444" t="s">
        <v>121</v>
      </c>
      <c r="G99" s="444"/>
      <c r="H99" s="579" t="s">
        <v>122</v>
      </c>
      <c r="I99" s="579"/>
      <c r="J99" s="440"/>
      <c r="K99" s="440"/>
      <c r="L99" s="443"/>
      <c r="M99" s="441"/>
      <c r="Q99" s="488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18"/>
        <v>7000</v>
      </c>
      <c r="AB99" s="489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8"/>
      <c r="R100" s="6" t="s">
        <v>142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18"/>
        <v>700</v>
      </c>
      <c r="AB100" s="489"/>
      <c r="AJ100" s="1">
        <v>700</v>
      </c>
    </row>
    <row r="101" spans="5:36" x14ac:dyDescent="0.3">
      <c r="Q101" s="488"/>
      <c r="R101" s="6" t="s">
        <v>138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18"/>
        <v>3600</v>
      </c>
      <c r="AB101" s="489"/>
      <c r="AJ101" s="1">
        <v>3600</v>
      </c>
    </row>
    <row r="102" spans="5:36" x14ac:dyDescent="0.3">
      <c r="Q102" s="488"/>
      <c r="R102" s="6" t="s">
        <v>143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18"/>
        <v>4600</v>
      </c>
      <c r="AB102" s="489"/>
      <c r="AJ102" s="1">
        <v>4600</v>
      </c>
    </row>
    <row r="103" spans="5:36" x14ac:dyDescent="0.3">
      <c r="Q103" s="488"/>
      <c r="R103" s="6" t="s">
        <v>139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18"/>
        <v>980</v>
      </c>
      <c r="AB103" s="489"/>
      <c r="AJ103" s="1">
        <v>980</v>
      </c>
    </row>
    <row r="104" spans="5:36" x14ac:dyDescent="0.3">
      <c r="Q104" s="488"/>
      <c r="R104" s="6" t="s">
        <v>140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18"/>
        <v>12700</v>
      </c>
      <c r="AB104" s="489"/>
      <c r="AJ104" s="1">
        <v>12700</v>
      </c>
    </row>
    <row r="105" spans="5:36" x14ac:dyDescent="0.3">
      <c r="Q105" s="488"/>
      <c r="R105" s="6" t="s">
        <v>141</v>
      </c>
      <c r="S105" s="6"/>
      <c r="T105" s="6"/>
      <c r="U105" s="491">
        <v>1081</v>
      </c>
      <c r="V105" s="6"/>
      <c r="W105" s="491">
        <v>65337</v>
      </c>
      <c r="X105" s="6"/>
      <c r="Y105" s="491">
        <v>3108</v>
      </c>
      <c r="Z105" s="6"/>
      <c r="AA105" s="492">
        <f t="shared" si="18"/>
        <v>6100</v>
      </c>
      <c r="AB105" s="489"/>
      <c r="AJ105" s="483">
        <v>6100</v>
      </c>
    </row>
    <row r="106" spans="5:36" x14ac:dyDescent="0.3">
      <c r="Q106" s="488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89"/>
      <c r="AJ106" s="56">
        <f>SUM(AJ96:AJ105)</f>
        <v>65180</v>
      </c>
    </row>
    <row r="107" spans="5:36" x14ac:dyDescent="0.3">
      <c r="Q107" s="488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89"/>
      <c r="AJ107" s="56"/>
    </row>
    <row r="108" spans="5:36" x14ac:dyDescent="0.3">
      <c r="Q108" s="488"/>
      <c r="R108" s="5" t="s">
        <v>59</v>
      </c>
      <c r="S108" s="6"/>
      <c r="T108" s="6"/>
      <c r="U108" s="7">
        <v>7441</v>
      </c>
      <c r="V108" s="6"/>
      <c r="W108" s="7">
        <f>+'Main Table'!H106</f>
        <v>2465403</v>
      </c>
      <c r="X108" s="6"/>
      <c r="Y108" s="7">
        <f>+'Main Table'!Z106</f>
        <v>126324</v>
      </c>
      <c r="Z108" s="6"/>
      <c r="AA108" s="297">
        <v>331000</v>
      </c>
      <c r="AB108" s="489"/>
      <c r="AJ108" s="56">
        <v>333000</v>
      </c>
    </row>
    <row r="109" spans="5:36" ht="15" thickBot="1" x14ac:dyDescent="0.35">
      <c r="Q109" s="488"/>
      <c r="R109" s="5" t="s">
        <v>144</v>
      </c>
      <c r="S109" s="6"/>
      <c r="T109" s="6"/>
      <c r="U109" s="493"/>
      <c r="V109" s="6"/>
      <c r="W109" s="494">
        <f>+W106/W108</f>
        <v>0.40847885720914595</v>
      </c>
      <c r="X109" s="6"/>
      <c r="Y109" s="494">
        <f>+Y106/Y108</f>
        <v>0.56636110319495903</v>
      </c>
      <c r="Z109" s="6"/>
      <c r="AA109" s="494">
        <f>+AA106/AA108</f>
        <v>0.19691842900302114</v>
      </c>
      <c r="AB109" s="489"/>
      <c r="AJ109" s="484">
        <f>+AJ106/AJ108</f>
        <v>0.19573573573573574</v>
      </c>
    </row>
    <row r="110" spans="5:36" ht="15.6" thickTop="1" thickBot="1" x14ac:dyDescent="0.35">
      <c r="Q110" s="495"/>
      <c r="R110" s="496"/>
      <c r="S110" s="496"/>
      <c r="T110" s="496"/>
      <c r="U110" s="496"/>
      <c r="V110" s="496"/>
      <c r="W110" s="496"/>
      <c r="X110" s="496"/>
      <c r="Y110" s="496"/>
      <c r="Z110" s="496"/>
      <c r="AA110" s="496"/>
      <c r="AB110" s="497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7" t="s">
        <v>5</v>
      </c>
      <c r="C1" s="527"/>
      <c r="D1" s="527"/>
    </row>
    <row r="2" spans="2:31" ht="15.6" x14ac:dyDescent="0.3">
      <c r="B2" s="527" t="s">
        <v>6</v>
      </c>
      <c r="C2" s="527"/>
      <c r="D2" s="52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35" t="s">
        <v>23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7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Table'!J126</f>
        <v>1.9331533568940389E-2</v>
      </c>
      <c r="U14" s="230"/>
      <c r="V14" s="1"/>
      <c r="X14" s="234"/>
      <c r="Y14" s="634" t="s">
        <v>62</v>
      </c>
      <c r="Z14" s="634"/>
      <c r="AA14" s="634"/>
      <c r="AB14" s="634"/>
      <c r="AC14" s="634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87086.589570462413</v>
      </c>
      <c r="Q15" s="81"/>
      <c r="R15" s="81"/>
      <c r="S15" s="81"/>
      <c r="T15" s="82">
        <f t="shared" ref="T15:T59" si="5">+T14</f>
        <v>1.9331533568940389E-2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88770.106900148341</v>
      </c>
      <c r="Q16" s="81"/>
      <c r="R16" s="81"/>
      <c r="S16" s="81"/>
      <c r="T16" s="82">
        <f t="shared" si="5"/>
        <v>1.9331533568940389E-2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90486.169201606986</v>
      </c>
      <c r="Q17" s="81"/>
      <c r="R17" s="81"/>
      <c r="S17" s="81"/>
      <c r="T17" s="82">
        <f t="shared" si="5"/>
        <v>1.9331533568940389E-2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92235.405619052675</v>
      </c>
      <c r="Q18" s="81"/>
      <c r="R18" s="81"/>
      <c r="S18" s="81"/>
      <c r="T18" s="82">
        <f t="shared" si="5"/>
        <v>1.9331533568940389E-2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94018.457459022218</v>
      </c>
      <c r="Q19" s="81"/>
      <c r="R19" s="81"/>
      <c r="S19" s="81"/>
      <c r="T19" s="82">
        <f t="shared" si="5"/>
        <v>1.9331533568940389E-2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95835.978425491296</v>
      </c>
      <c r="Q20" s="81"/>
      <c r="R20" s="81"/>
      <c r="S20" s="81"/>
      <c r="T20" s="82">
        <f t="shared" si="5"/>
        <v>1.9331533568940389E-2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97688.63485953593</v>
      </c>
      <c r="Q21" s="81"/>
      <c r="R21" s="81"/>
      <c r="S21" s="81"/>
      <c r="T21" s="82">
        <f t="shared" si="5"/>
        <v>1.9331533568940389E-2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99577.105983627</v>
      </c>
      <c r="Q22" s="81"/>
      <c r="R22" s="81"/>
      <c r="S22" s="81"/>
      <c r="T22" s="82">
        <f t="shared" si="5"/>
        <v>1.9331533568940389E-2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101502.08415064741</v>
      </c>
      <c r="Q23" s="81"/>
      <c r="R23" s="81"/>
      <c r="S23" s="81"/>
      <c r="T23" s="82">
        <f t="shared" si="5"/>
        <v>1.9331533568940389E-2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103464.27509772306</v>
      </c>
      <c r="Q24" s="81"/>
      <c r="R24" s="81"/>
      <c r="S24" s="81"/>
      <c r="T24" s="82">
        <f t="shared" si="5"/>
        <v>1.9331533568940389E-2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105464.39820496077</v>
      </c>
      <c r="Q25" s="81"/>
      <c r="R25" s="81"/>
      <c r="S25" s="81"/>
      <c r="T25" s="82">
        <f t="shared" si="5"/>
        <v>1.9331533568940389E-2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107503.18675918806</v>
      </c>
      <c r="Q26" s="81"/>
      <c r="R26" s="81"/>
      <c r="S26" s="81"/>
      <c r="T26" s="82">
        <f t="shared" si="5"/>
        <v>1.9331533568940389E-2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109581.38822279137</v>
      </c>
      <c r="Q27" s="81"/>
      <c r="R27" s="81"/>
      <c r="S27" s="81"/>
      <c r="T27" s="82">
        <f t="shared" si="5"/>
        <v>1.9331533568940389E-2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111699.76450775134</v>
      </c>
      <c r="Q28" s="81"/>
      <c r="R28" s="81"/>
      <c r="S28" s="81"/>
      <c r="T28" s="82">
        <f t="shared" si="5"/>
        <v>1.9331533568940389E-2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113859.09225497567</v>
      </c>
      <c r="Q29" s="81"/>
      <c r="R29" s="81"/>
      <c r="S29" s="81"/>
      <c r="T29" s="82">
        <f t="shared" si="5"/>
        <v>1.9331533568940389E-2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116060.1631190318</v>
      </c>
      <c r="Q30" s="81"/>
      <c r="R30" s="81"/>
      <c r="S30" s="81"/>
      <c r="T30" s="82">
        <f t="shared" si="5"/>
        <v>1.9331533568940389E-2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118303.78405838406</v>
      </c>
      <c r="Q31" s="81"/>
      <c r="R31" s="81"/>
      <c r="S31" s="81"/>
      <c r="T31" s="82">
        <f t="shared" si="5"/>
        <v>1.9331533568940389E-2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120590.77763124138</v>
      </c>
      <c r="Q32" s="81"/>
      <c r="R32" s="81"/>
      <c r="S32" s="81"/>
      <c r="T32" s="82">
        <f t="shared" si="5"/>
        <v>1.9331533568940389E-2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122921.98229712434</v>
      </c>
      <c r="Q33" s="81"/>
      <c r="R33" s="81"/>
      <c r="S33" s="81"/>
      <c r="T33" s="82">
        <f t="shared" si="5"/>
        <v>1.9331533568940389E-2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125298.2527242619</v>
      </c>
      <c r="Q34" s="81"/>
      <c r="R34" s="81"/>
      <c r="S34" s="81"/>
      <c r="T34" s="82">
        <f t="shared" si="5"/>
        <v>1.9331533568940389E-2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127720.46010293053</v>
      </c>
      <c r="Q35" s="81"/>
      <c r="R35" s="81"/>
      <c r="S35" s="81"/>
      <c r="T35" s="82">
        <f t="shared" si="5"/>
        <v>1.9331533568940389E-2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130189.49246485085</v>
      </c>
      <c r="Q36" s="81"/>
      <c r="R36" s="81"/>
      <c r="S36" s="81"/>
      <c r="T36" s="82">
        <f t="shared" si="5"/>
        <v>1.9331533568940389E-2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132706.25500875842</v>
      </c>
      <c r="Q37" s="81"/>
      <c r="R37" s="81"/>
      <c r="S37" s="81"/>
      <c r="T37" s="82">
        <f t="shared" si="5"/>
        <v>1.9331533568940389E-2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135271.67043226858</v>
      </c>
      <c r="Q38" s="81"/>
      <c r="R38" s="81"/>
      <c r="S38" s="81"/>
      <c r="T38" s="82">
        <f t="shared" si="5"/>
        <v>1.9331533568940389E-2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137886.67927015663</v>
      </c>
      <c r="Q39" s="81"/>
      <c r="R39" s="81"/>
      <c r="S39" s="81"/>
      <c r="T39" s="82">
        <f t="shared" si="5"/>
        <v>1.9331533568940389E-2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140552.24023917736</v>
      </c>
      <c r="Q40" s="81"/>
      <c r="R40" s="81"/>
      <c r="S40" s="81"/>
      <c r="T40" s="82">
        <f t="shared" si="5"/>
        <v>1.9331533568940389E-2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143269.33058955078</v>
      </c>
      <c r="Q41" s="81"/>
      <c r="R41" s="81"/>
      <c r="S41" s="81"/>
      <c r="T41" s="82">
        <f t="shared" si="5"/>
        <v>1.9331533568940389E-2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146038.94646324229</v>
      </c>
      <c r="Q42" s="81"/>
      <c r="R42" s="81"/>
      <c r="S42" s="81"/>
      <c r="T42" s="82">
        <f t="shared" si="5"/>
        <v>1.9331533568940389E-2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148862.10325916915</v>
      </c>
      <c r="Q43" s="81"/>
      <c r="R43" s="81"/>
      <c r="S43" s="81"/>
      <c r="T43" s="82">
        <f t="shared" si="5"/>
        <v>1.9331533568940389E-2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151739.83600546684</v>
      </c>
      <c r="Q44" s="81"/>
      <c r="R44" s="81"/>
      <c r="S44" s="81"/>
      <c r="T44" s="82">
        <f t="shared" si="5"/>
        <v>1.9331533568940389E-2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154673.19973895204</v>
      </c>
      <c r="Q45" s="81"/>
      <c r="R45" s="81"/>
      <c r="S45" s="81"/>
      <c r="T45" s="82">
        <f t="shared" si="5"/>
        <v>1.9331533568940389E-2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157663.26989192099</v>
      </c>
      <c r="Q46" s="81"/>
      <c r="R46" s="81"/>
      <c r="S46" s="81"/>
      <c r="T46" s="82">
        <f t="shared" si="5"/>
        <v>1.9331533568940389E-2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160711.14268642556</v>
      </c>
      <c r="Q47" s="81"/>
      <c r="R47" s="81"/>
      <c r="S47" s="81"/>
      <c r="T47" s="82">
        <f t="shared" si="5"/>
        <v>1.9331533568940389E-2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163817.93553617096</v>
      </c>
      <c r="Q48" s="81"/>
      <c r="R48" s="81"/>
      <c r="S48" s="81"/>
      <c r="T48" s="82">
        <f t="shared" si="5"/>
        <v>1.9331533568940389E-2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166984.78745618297</v>
      </c>
      <c r="Q49" s="81"/>
      <c r="R49" s="81"/>
      <c r="S49" s="81"/>
      <c r="T49" s="82">
        <f t="shared" si="5"/>
        <v>1.9331533568940389E-2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170212.85948039455</v>
      </c>
      <c r="Q50" s="81"/>
      <c r="R50" s="81"/>
      <c r="S50" s="81"/>
      <c r="T50" s="82">
        <f t="shared" si="5"/>
        <v>1.9331533568940389E-2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173503.33508730511</v>
      </c>
      <c r="Q51" s="81"/>
      <c r="R51" s="81"/>
      <c r="S51" s="81"/>
      <c r="T51" s="82">
        <f t="shared" si="5"/>
        <v>1.9331533568940389E-2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176857.42063386846</v>
      </c>
      <c r="Q52" s="81"/>
      <c r="R52" s="81"/>
      <c r="S52" s="81"/>
      <c r="T52" s="82">
        <f t="shared" si="5"/>
        <v>1.9331533568940389E-2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180276.3457977683</v>
      </c>
      <c r="Q53" s="81"/>
      <c r="R53" s="81"/>
      <c r="S53" s="81"/>
      <c r="T53" s="82">
        <f t="shared" si="5"/>
        <v>1.9331533568940389E-2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183761.36402824376</v>
      </c>
      <c r="Q54" s="81"/>
      <c r="R54" s="81"/>
      <c r="S54" s="81"/>
      <c r="T54" s="82">
        <f t="shared" si="5"/>
        <v>1.9331533568940389E-2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187313.75300563002</v>
      </c>
      <c r="Q55" s="81"/>
      <c r="R55" s="81"/>
      <c r="S55" s="81"/>
      <c r="T55" s="82">
        <f t="shared" si="5"/>
        <v>1.9331533568940389E-2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190934.81510978256</v>
      </c>
      <c r="Q56" s="81"/>
      <c r="R56" s="81"/>
      <c r="S56" s="81"/>
      <c r="T56" s="82">
        <f t="shared" si="5"/>
        <v>1.9331533568940389E-2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194625.87789755675</v>
      </c>
      <c r="Q57" s="81"/>
      <c r="R57" s="81"/>
      <c r="S57" s="81"/>
      <c r="T57" s="82">
        <f t="shared" si="5"/>
        <v>1.9331533568940389E-2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198388.29458951787</v>
      </c>
      <c r="Q58" s="81"/>
      <c r="R58" s="81"/>
      <c r="S58" s="81"/>
      <c r="T58" s="82">
        <f t="shared" si="5"/>
        <v>1.9331533568940389E-2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202223.44456605997</v>
      </c>
      <c r="Q59" s="81"/>
      <c r="R59" s="81"/>
      <c r="S59" s="81"/>
      <c r="T59" s="82">
        <f t="shared" si="5"/>
        <v>1.9331533568940389E-2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2020-07-10T09:54:28Z</dcterms:modified>
</cp:coreProperties>
</file>