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B579B3D9-5BB2-4B4E-9B22-CFE436A12D1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Table'!$A$1:$CJ$189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6" i="2" l="1"/>
  <c r="S187" i="2" s="1"/>
  <c r="BJ188" i="1"/>
  <c r="BH188" i="1"/>
  <c r="BB188" i="1"/>
  <c r="AZ188" i="1"/>
  <c r="AW188" i="1"/>
  <c r="AT188" i="1"/>
  <c r="AO188" i="1"/>
  <c r="AJ188" i="1"/>
  <c r="AD188" i="1"/>
  <c r="AB188" i="1"/>
  <c r="Y188" i="1"/>
  <c r="V188" i="1"/>
  <c r="T188" i="1"/>
  <c r="L188" i="1"/>
  <c r="I188" i="1"/>
  <c r="BQ187" i="1"/>
  <c r="BQ188" i="1" s="1"/>
  <c r="BO187" i="1"/>
  <c r="BO188" i="1" s="1"/>
  <c r="BL187" i="1"/>
  <c r="BL188" i="1" s="1"/>
  <c r="BJ187" i="1"/>
  <c r="BI187" i="1"/>
  <c r="BI188" i="1" s="1"/>
  <c r="BH187" i="1"/>
  <c r="BF187" i="1"/>
  <c r="BF188" i="1" s="1"/>
  <c r="BD187" i="1"/>
  <c r="BD188" i="1" s="1"/>
  <c r="BC187" i="1"/>
  <c r="BC188" i="1" s="1"/>
  <c r="BB187" i="1"/>
  <c r="AZ187" i="1"/>
  <c r="AY187" i="1"/>
  <c r="AY188" i="1" s="1"/>
  <c r="AW187" i="1"/>
  <c r="AU187" i="1"/>
  <c r="AU188" i="1" s="1"/>
  <c r="AT187" i="1"/>
  <c r="AS187" i="1"/>
  <c r="AS188" i="1" s="1"/>
  <c r="AQ187" i="1"/>
  <c r="AQ188" i="1" s="1"/>
  <c r="AP187" i="1"/>
  <c r="AP188" i="1" s="1"/>
  <c r="AO187" i="1"/>
  <c r="AN187" i="1"/>
  <c r="AN188" i="1" s="1"/>
  <c r="AM187" i="1"/>
  <c r="AM188" i="1" s="1"/>
  <c r="AK187" i="1"/>
  <c r="AK188" i="1" s="1"/>
  <c r="AJ187" i="1"/>
  <c r="AF187" i="1"/>
  <c r="AF188" i="1" s="1"/>
  <c r="AD187" i="1"/>
  <c r="AB187" i="1"/>
  <c r="Z187" i="1"/>
  <c r="Z188" i="1" s="1"/>
  <c r="Y187" i="1"/>
  <c r="X187" i="1"/>
  <c r="X188" i="1" s="1"/>
  <c r="W187" i="1"/>
  <c r="W188" i="1" s="1"/>
  <c r="V187" i="1"/>
  <c r="U187" i="1"/>
  <c r="U188" i="1" s="1"/>
  <c r="T187" i="1"/>
  <c r="R187" i="1"/>
  <c r="R188" i="1" s="1"/>
  <c r="P187" i="1"/>
  <c r="P188" i="1" s="1"/>
  <c r="M187" i="1"/>
  <c r="M188" i="1" s="1"/>
  <c r="L187" i="1"/>
  <c r="K187" i="1"/>
  <c r="K188" i="1" s="1"/>
  <c r="I187" i="1"/>
  <c r="D187" i="1"/>
  <c r="D188" i="1" s="1"/>
  <c r="BN175" i="1"/>
  <c r="BN187" i="1" s="1"/>
  <c r="BN188" i="1" s="1"/>
  <c r="BE175" i="1"/>
  <c r="BP175" i="1" s="1"/>
  <c r="BR175" i="1" s="1"/>
  <c r="BR187" i="1" s="1"/>
  <c r="BR188" i="1" s="1"/>
  <c r="BA175" i="1"/>
  <c r="BK175" i="1" s="1"/>
  <c r="BK187" i="1" s="1"/>
  <c r="BK188" i="1" s="1"/>
  <c r="AX175" i="1"/>
  <c r="AX187" i="1" s="1"/>
  <c r="AX188" i="1" s="1"/>
  <c r="AL175" i="1"/>
  <c r="AR175" i="1" s="1"/>
  <c r="AR187" i="1" s="1"/>
  <c r="AR188" i="1" s="1"/>
  <c r="AG175" i="1"/>
  <c r="AI175" i="1" s="1"/>
  <c r="AI187" i="1" s="1"/>
  <c r="AI188" i="1" s="1"/>
  <c r="AA175" i="1"/>
  <c r="AA187" i="1" s="1"/>
  <c r="AA188" i="1" s="1"/>
  <c r="V175" i="1"/>
  <c r="Q175" i="1"/>
  <c r="Q187" i="1" s="1"/>
  <c r="Q188" i="1" s="1"/>
  <c r="N175" i="1"/>
  <c r="N187" i="1" s="1"/>
  <c r="N188" i="1" s="1"/>
  <c r="J175" i="1"/>
  <c r="J187" i="1" s="1"/>
  <c r="J188" i="1" s="1"/>
  <c r="H175" i="1"/>
  <c r="AV175" i="1" s="1"/>
  <c r="AV187" i="1" s="1"/>
  <c r="AV188" i="1" s="1"/>
  <c r="I20" i="3"/>
  <c r="R187" i="2"/>
  <c r="P187" i="2"/>
  <c r="O187" i="2"/>
  <c r="N187" i="2"/>
  <c r="L187" i="2"/>
  <c r="J187" i="2"/>
  <c r="I187" i="2"/>
  <c r="H187" i="2"/>
  <c r="G187" i="2"/>
  <c r="E187" i="2"/>
  <c r="W176" i="2"/>
  <c r="K176" i="2"/>
  <c r="BA187" i="1" l="1"/>
  <c r="BA188" i="1" s="1"/>
  <c r="U176" i="2"/>
  <c r="K187" i="2"/>
  <c r="AE175" i="1"/>
  <c r="AE187" i="1" s="1"/>
  <c r="AE188" i="1" s="1"/>
  <c r="AL187" i="1"/>
  <c r="AL188" i="1" s="1"/>
  <c r="BE187" i="1"/>
  <c r="BE188" i="1" s="1"/>
  <c r="BM175" i="1"/>
  <c r="BM187" i="1" s="1"/>
  <c r="BM188" i="1" s="1"/>
  <c r="AG187" i="1"/>
  <c r="AG188" i="1" s="1"/>
  <c r="H187" i="1"/>
  <c r="H188" i="1" s="1"/>
  <c r="BP187" i="1"/>
  <c r="BP188" i="1" s="1"/>
  <c r="O175" i="1"/>
  <c r="O187" i="1" s="1"/>
  <c r="O188" i="1" s="1"/>
  <c r="S175" i="1"/>
  <c r="S187" i="1" s="1"/>
  <c r="S188" i="1" s="1"/>
  <c r="AC175" i="1"/>
  <c r="AC187" i="1" s="1"/>
  <c r="AC188" i="1" s="1"/>
  <c r="BG175" i="1"/>
  <c r="BG187" i="1" s="1"/>
  <c r="BG188" i="1" s="1"/>
  <c r="Q176" i="2"/>
  <c r="Q187" i="2" s="1"/>
  <c r="M176" i="2"/>
  <c r="M187" i="2" s="1"/>
  <c r="S175" i="2" l="1"/>
  <c r="AH175" i="1" l="1"/>
  <c r="AH187" i="1" s="1"/>
  <c r="BW174" i="1"/>
  <c r="BN174" i="1" s="1"/>
  <c r="BE174" i="1"/>
  <c r="BP174" i="1" s="1"/>
  <c r="BR174" i="1" s="1"/>
  <c r="BA174" i="1"/>
  <c r="BK174" i="1" s="1"/>
  <c r="AX174" i="1"/>
  <c r="AL174" i="1"/>
  <c r="AR174" i="1" s="1"/>
  <c r="AG174" i="1"/>
  <c r="AI174" i="1" s="1"/>
  <c r="AA174" i="1"/>
  <c r="V174" i="1"/>
  <c r="Q174" i="1"/>
  <c r="N174" i="1"/>
  <c r="J174" i="1"/>
  <c r="H174" i="1"/>
  <c r="O174" i="1" s="1"/>
  <c r="BW175" i="1"/>
  <c r="BW176" i="1" s="1"/>
  <c r="BW177" i="1" s="1"/>
  <c r="BW178" i="1" s="1"/>
  <c r="BW179" i="1" s="1"/>
  <c r="BW180" i="1" s="1"/>
  <c r="BW181" i="1" s="1"/>
  <c r="BW182" i="1" s="1"/>
  <c r="BW183" i="1" s="1"/>
  <c r="BW184" i="1" s="1"/>
  <c r="B174" i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W175" i="2"/>
  <c r="K175" i="2"/>
  <c r="Q175" i="2" s="1"/>
  <c r="W177" i="2"/>
  <c r="W178" i="2" s="1"/>
  <c r="W179" i="2" s="1"/>
  <c r="W180" i="2" s="1"/>
  <c r="W181" i="2" s="1"/>
  <c r="W182" i="2" s="1"/>
  <c r="W183" i="2" s="1"/>
  <c r="W184" i="2" s="1"/>
  <c r="C176" i="2"/>
  <c r="C177" i="2" s="1"/>
  <c r="C178" i="2" s="1"/>
  <c r="C179" i="2" s="1"/>
  <c r="C180" i="2" s="1"/>
  <c r="C181" i="2" s="1"/>
  <c r="C182" i="2" s="1"/>
  <c r="C183" i="2" s="1"/>
  <c r="C184" i="2" s="1"/>
  <c r="C175" i="2"/>
  <c r="AC174" i="1" l="1"/>
  <c r="AV174" i="1"/>
  <c r="BM174" i="1"/>
  <c r="BG174" i="1"/>
  <c r="AE174" i="1"/>
  <c r="S174" i="1"/>
  <c r="U175" i="2"/>
  <c r="M175" i="2"/>
  <c r="AP236" i="1"/>
  <c r="S174" i="2"/>
  <c r="AH174" i="1"/>
  <c r="AH188" i="1" s="1"/>
  <c r="BE173" i="1"/>
  <c r="BA173" i="1"/>
  <c r="BK173" i="1" s="1"/>
  <c r="AL173" i="1"/>
  <c r="AR173" i="1" s="1"/>
  <c r="AG173" i="1"/>
  <c r="AI173" i="1" s="1"/>
  <c r="Q173" i="1"/>
  <c r="S173" i="1" s="1"/>
  <c r="N173" i="1"/>
  <c r="K174" i="2"/>
  <c r="Q174" i="2" s="1"/>
  <c r="U128" i="3"/>
  <c r="U129" i="3" s="1"/>
  <c r="U130" i="3" s="1"/>
  <c r="U131" i="3" s="1"/>
  <c r="U132" i="3" s="1"/>
  <c r="U133" i="3" s="1"/>
  <c r="S173" i="2"/>
  <c r="BA197" i="1"/>
  <c r="BS187" i="1"/>
  <c r="BS188" i="1" s="1"/>
  <c r="BE172" i="1"/>
  <c r="BA172" i="1"/>
  <c r="BK172" i="1" s="1"/>
  <c r="AL172" i="1"/>
  <c r="AG172" i="1"/>
  <c r="AI172" i="1" s="1"/>
  <c r="Q172" i="1"/>
  <c r="N172" i="1"/>
  <c r="T187" i="2"/>
  <c r="K173" i="2"/>
  <c r="Q173" i="2" s="1"/>
  <c r="AH173" i="1" l="1"/>
  <c r="BG173" i="1"/>
  <c r="BM173" i="1"/>
  <c r="U174" i="2"/>
  <c r="M174" i="2"/>
  <c r="BG172" i="1"/>
  <c r="BM172" i="1"/>
  <c r="AR172" i="1"/>
  <c r="S172" i="1"/>
  <c r="U173" i="2"/>
  <c r="M173" i="2"/>
  <c r="AH172" i="1"/>
  <c r="BE171" i="1"/>
  <c r="BA171" i="1"/>
  <c r="BG171" i="1" s="1"/>
  <c r="AL171" i="1"/>
  <c r="AR171" i="1" s="1"/>
  <c r="AG171" i="1"/>
  <c r="Q171" i="1"/>
  <c r="N171" i="1"/>
  <c r="S172" i="2"/>
  <c r="K172" i="2"/>
  <c r="Q172" i="2" s="1"/>
  <c r="BK171" i="1" l="1"/>
  <c r="U172" i="2"/>
  <c r="M172" i="2"/>
  <c r="BM171" i="1" l="1"/>
  <c r="S170" i="2" l="1"/>
  <c r="K170" i="2"/>
  <c r="Q170" i="2" s="1"/>
  <c r="S171" i="2"/>
  <c r="U171" i="2" s="1"/>
  <c r="K171" i="2"/>
  <c r="U170" i="2" l="1"/>
  <c r="Q171" i="2"/>
  <c r="M170" i="2"/>
  <c r="M171" i="2"/>
  <c r="AH171" i="1" l="1"/>
  <c r="BE170" i="1"/>
  <c r="BA170" i="1"/>
  <c r="AL170" i="1"/>
  <c r="AG170" i="1"/>
  <c r="Q170" i="1"/>
  <c r="N170" i="1"/>
  <c r="AR170" i="1" l="1"/>
  <c r="BG170" i="1"/>
  <c r="S169" i="2" l="1"/>
  <c r="AH170" i="1" l="1"/>
  <c r="BE169" i="1"/>
  <c r="BA169" i="1"/>
  <c r="AL169" i="1"/>
  <c r="AR169" i="1" s="1"/>
  <c r="AG169" i="1"/>
  <c r="Q169" i="1"/>
  <c r="N169" i="1"/>
  <c r="K169" i="2"/>
  <c r="M169" i="2" s="1"/>
  <c r="U169" i="2" l="1"/>
  <c r="BG169" i="1"/>
  <c r="Q169" i="2"/>
  <c r="S168" i="2" l="1"/>
  <c r="AH169" i="1" l="1"/>
  <c r="BE168" i="1"/>
  <c r="BA168" i="1"/>
  <c r="AL168" i="1"/>
  <c r="AR168" i="1" s="1"/>
  <c r="AG168" i="1"/>
  <c r="Q168" i="1"/>
  <c r="N168" i="1"/>
  <c r="K168" i="2"/>
  <c r="Q168" i="2" s="1"/>
  <c r="BG168" i="1" l="1"/>
  <c r="U168" i="2"/>
  <c r="M168" i="2"/>
  <c r="S167" i="2"/>
  <c r="AH168" i="1" l="1"/>
  <c r="BE167" i="1" l="1"/>
  <c r="BA167" i="1"/>
  <c r="AL167" i="1"/>
  <c r="AG167" i="1"/>
  <c r="Q167" i="1"/>
  <c r="N167" i="1"/>
  <c r="K167" i="2"/>
  <c r="M167" i="2" s="1"/>
  <c r="AR167" i="1" l="1"/>
  <c r="BG167" i="1"/>
  <c r="U167" i="2"/>
  <c r="Q167" i="2"/>
  <c r="N110" i="1" l="1"/>
  <c r="N103" i="1"/>
  <c r="S166" i="2"/>
  <c r="AH167" i="1" l="1"/>
  <c r="BE166" i="1"/>
  <c r="BA166" i="1"/>
  <c r="AL166" i="1"/>
  <c r="AR166" i="1" s="1"/>
  <c r="AG166" i="1"/>
  <c r="Q166" i="1"/>
  <c r="N166" i="1"/>
  <c r="K166" i="2"/>
  <c r="M166" i="2" s="1"/>
  <c r="S165" i="2"/>
  <c r="BE165" i="1"/>
  <c r="BG165" i="1" s="1"/>
  <c r="BA165" i="1"/>
  <c r="AL165" i="1"/>
  <c r="AR165" i="1" s="1"/>
  <c r="AG165" i="1"/>
  <c r="Q165" i="1"/>
  <c r="N165" i="1"/>
  <c r="AH166" i="1" l="1"/>
  <c r="BG166" i="1"/>
  <c r="U166" i="2"/>
  <c r="Q166" i="2"/>
  <c r="AH165" i="1"/>
  <c r="BE164" i="1"/>
  <c r="BA164" i="1"/>
  <c r="BK170" i="1" s="1"/>
  <c r="BM170" i="1" s="1"/>
  <c r="AL164" i="1"/>
  <c r="AR164" i="1" s="1"/>
  <c r="AG164" i="1"/>
  <c r="AI171" i="1" s="1"/>
  <c r="Q164" i="1"/>
  <c r="S171" i="1" s="1"/>
  <c r="N164" i="1"/>
  <c r="K165" i="2"/>
  <c r="M165" i="2" s="1"/>
  <c r="BG164" i="1" l="1"/>
  <c r="U165" i="2"/>
  <c r="Q165" i="2"/>
  <c r="BE163" i="1" l="1"/>
  <c r="BA163" i="1"/>
  <c r="BK169" i="1" s="1"/>
  <c r="BM169" i="1" s="1"/>
  <c r="AL163" i="1"/>
  <c r="AG163" i="1"/>
  <c r="AI170" i="1" s="1"/>
  <c r="Q163" i="1"/>
  <c r="S170" i="1" s="1"/>
  <c r="N163" i="1"/>
  <c r="S164" i="2"/>
  <c r="K164" i="2"/>
  <c r="Q164" i="2" s="1"/>
  <c r="BG163" i="1" l="1"/>
  <c r="AR163" i="1"/>
  <c r="U164" i="2"/>
  <c r="M164" i="2"/>
  <c r="BE162" i="1"/>
  <c r="BA162" i="1"/>
  <c r="AL162" i="1"/>
  <c r="AG162" i="1"/>
  <c r="AI169" i="1" s="1"/>
  <c r="Q162" i="1"/>
  <c r="S169" i="1" s="1"/>
  <c r="N162" i="1"/>
  <c r="S163" i="2"/>
  <c r="S162" i="2"/>
  <c r="K163" i="2"/>
  <c r="M163" i="2" s="1"/>
  <c r="BK168" i="1" l="1"/>
  <c r="BG162" i="1"/>
  <c r="AR162" i="1"/>
  <c r="U163" i="2"/>
  <c r="Q163" i="2"/>
  <c r="BM168" i="1" l="1"/>
  <c r="BE161" i="1"/>
  <c r="BA161" i="1"/>
  <c r="AL161" i="1"/>
  <c r="AR161" i="1" s="1"/>
  <c r="AG161" i="1"/>
  <c r="Q161" i="1"/>
  <c r="S168" i="1" s="1"/>
  <c r="N161" i="1"/>
  <c r="K162" i="2"/>
  <c r="Q162" i="2" s="1"/>
  <c r="AI168" i="1" l="1"/>
  <c r="BK167" i="1"/>
  <c r="BM167" i="1" s="1"/>
  <c r="BG161" i="1"/>
  <c r="U162" i="2"/>
  <c r="M162" i="2"/>
  <c r="S161" i="2"/>
  <c r="BE160" i="1" l="1"/>
  <c r="BA160" i="1"/>
  <c r="AL160" i="1"/>
  <c r="AR160" i="1" s="1"/>
  <c r="AG160" i="1"/>
  <c r="Q160" i="1"/>
  <c r="N160" i="1"/>
  <c r="K161" i="2"/>
  <c r="Q161" i="2" s="1"/>
  <c r="S160" i="2"/>
  <c r="BE159" i="1"/>
  <c r="BA159" i="1"/>
  <c r="AL159" i="1"/>
  <c r="AR159" i="1" s="1"/>
  <c r="AG159" i="1"/>
  <c r="Q159" i="1"/>
  <c r="N159" i="1"/>
  <c r="K160" i="2"/>
  <c r="M160" i="2" s="1"/>
  <c r="S159" i="2"/>
  <c r="BE158" i="1"/>
  <c r="BA158" i="1"/>
  <c r="AL158" i="1"/>
  <c r="AR158" i="1" s="1"/>
  <c r="AG158" i="1"/>
  <c r="Q158" i="1"/>
  <c r="K159" i="2"/>
  <c r="Q159" i="2" s="1"/>
  <c r="S165" i="1" l="1"/>
  <c r="S166" i="1"/>
  <c r="AI158" i="1"/>
  <c r="AI165" i="1"/>
  <c r="BK165" i="1"/>
  <c r="BM165" i="1" s="1"/>
  <c r="S167" i="1"/>
  <c r="AI166" i="1"/>
  <c r="AI167" i="1"/>
  <c r="BK164" i="1"/>
  <c r="BM164" i="1" s="1"/>
  <c r="BK166" i="1"/>
  <c r="BG160" i="1"/>
  <c r="U161" i="2"/>
  <c r="M161" i="2"/>
  <c r="AP237" i="1"/>
  <c r="AP238" i="1" s="1"/>
  <c r="U160" i="2"/>
  <c r="BG159" i="1"/>
  <c r="Q160" i="2"/>
  <c r="BG158" i="1"/>
  <c r="U159" i="2"/>
  <c r="M159" i="2"/>
  <c r="BM166" i="1" l="1"/>
  <c r="BK199" i="1"/>
  <c r="AH158" i="1"/>
  <c r="BE157" i="1"/>
  <c r="BA157" i="1"/>
  <c r="AL157" i="1"/>
  <c r="AR157" i="1" s="1"/>
  <c r="AG157" i="1"/>
  <c r="AI164" i="1" s="1"/>
  <c r="Q157" i="1"/>
  <c r="S164" i="1" s="1"/>
  <c r="S158" i="2"/>
  <c r="K158" i="2"/>
  <c r="Q158" i="2" s="1"/>
  <c r="BK163" i="1" l="1"/>
  <c r="BM163" i="1" s="1"/>
  <c r="BG157" i="1"/>
  <c r="AI157" i="1"/>
  <c r="U158" i="2"/>
  <c r="M158" i="2"/>
  <c r="AH156" i="1"/>
  <c r="BE156" i="1"/>
  <c r="BA156" i="1"/>
  <c r="AL156" i="1"/>
  <c r="AG156" i="1"/>
  <c r="Q156" i="1"/>
  <c r="S163" i="1" s="1"/>
  <c r="S157" i="2"/>
  <c r="K157" i="2"/>
  <c r="M157" i="2" s="1"/>
  <c r="AI156" i="1" l="1"/>
  <c r="AI163" i="1"/>
  <c r="BK162" i="1"/>
  <c r="BM162" i="1" s="1"/>
  <c r="AH157" i="1"/>
  <c r="AR156" i="1"/>
  <c r="BG156" i="1"/>
  <c r="U157" i="2"/>
  <c r="Q157" i="2"/>
  <c r="N138" i="1" l="1"/>
  <c r="N145" i="1"/>
  <c r="N152" i="1"/>
  <c r="BE155" i="1"/>
  <c r="BA155" i="1"/>
  <c r="AL155" i="1"/>
  <c r="AR155" i="1" s="1"/>
  <c r="AG155" i="1"/>
  <c r="Q155" i="1"/>
  <c r="S162" i="1" s="1"/>
  <c r="S156" i="2"/>
  <c r="K156" i="2"/>
  <c r="M156" i="2" s="1"/>
  <c r="AI155" i="1" l="1"/>
  <c r="AI162" i="1"/>
  <c r="BK161" i="1"/>
  <c r="BM161" i="1" s="1"/>
  <c r="BG155" i="1"/>
  <c r="U156" i="2"/>
  <c r="Q156" i="2"/>
  <c r="S155" i="2" l="1"/>
  <c r="AH155" i="1" l="1"/>
  <c r="BE154" i="1"/>
  <c r="BA154" i="1"/>
  <c r="AL154" i="1"/>
  <c r="AG154" i="1"/>
  <c r="Q154" i="1"/>
  <c r="S161" i="1" s="1"/>
  <c r="K155" i="2"/>
  <c r="Q155" i="2" s="1"/>
  <c r="J239" i="1"/>
  <c r="AA234" i="1"/>
  <c r="H232" i="1"/>
  <c r="O234" i="1"/>
  <c r="O235" i="1" s="1"/>
  <c r="H233" i="1"/>
  <c r="J233" i="1" s="1"/>
  <c r="H234" i="1"/>
  <c r="J234" i="1" s="1"/>
  <c r="S154" i="2"/>
  <c r="AI154" i="1" l="1"/>
  <c r="AI161" i="1"/>
  <c r="BK160" i="1"/>
  <c r="BM160" i="1" s="1"/>
  <c r="AR154" i="1"/>
  <c r="BG154" i="1"/>
  <c r="U155" i="2"/>
  <c r="M155" i="2"/>
  <c r="J232" i="1"/>
  <c r="AH154" i="1"/>
  <c r="BE153" i="1"/>
  <c r="BA153" i="1"/>
  <c r="BK159" i="1" s="1"/>
  <c r="BM159" i="1" s="1"/>
  <c r="AL153" i="1"/>
  <c r="AR153" i="1" s="1"/>
  <c r="AG153" i="1"/>
  <c r="AI160" i="1" s="1"/>
  <c r="Q153" i="1"/>
  <c r="S160" i="1" s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BK158" i="1" s="1"/>
  <c r="BM158" i="1" s="1"/>
  <c r="AL152" i="1"/>
  <c r="AG152" i="1"/>
  <c r="AI159" i="1" s="1"/>
  <c r="Q152" i="1"/>
  <c r="S159" i="1" s="1"/>
  <c r="BE151" i="1"/>
  <c r="BA151" i="1"/>
  <c r="BK157" i="1" s="1"/>
  <c r="BM157" i="1" s="1"/>
  <c r="AL151" i="1"/>
  <c r="AR151" i="1" s="1"/>
  <c r="Q151" i="1"/>
  <c r="S158" i="1" s="1"/>
  <c r="AR152" i="1" l="1"/>
  <c r="BG152" i="1"/>
  <c r="BG151" i="1"/>
  <c r="S151" i="2"/>
  <c r="K151" i="2"/>
  <c r="BC149" i="1"/>
  <c r="BA150" i="1" s="1"/>
  <c r="BK156" i="1" s="1"/>
  <c r="BM156" i="1" s="1"/>
  <c r="AP149" i="1"/>
  <c r="AL150" i="1" s="1"/>
  <c r="BE150" i="1"/>
  <c r="Q150" i="1"/>
  <c r="S157" i="1" s="1"/>
  <c r="S150" i="2"/>
  <c r="U151" i="2" l="1"/>
  <c r="BG150" i="1"/>
  <c r="AR150" i="1"/>
  <c r="BE149" i="1"/>
  <c r="BA149" i="1"/>
  <c r="BK155" i="1" s="1"/>
  <c r="BM155" i="1" s="1"/>
  <c r="AL149" i="1"/>
  <c r="Q149" i="1"/>
  <c r="S156" i="1" s="1"/>
  <c r="K150" i="2"/>
  <c r="Q150" i="2" s="1"/>
  <c r="Q151" i="2" l="1"/>
  <c r="M151" i="2"/>
  <c r="BG149" i="1"/>
  <c r="AR149" i="1"/>
  <c r="U150" i="2"/>
  <c r="M150" i="2"/>
  <c r="S149" i="2"/>
  <c r="BE148" i="1" l="1"/>
  <c r="BA148" i="1"/>
  <c r="BK154" i="1" s="1"/>
  <c r="BM154" i="1" s="1"/>
  <c r="AL148" i="1"/>
  <c r="Q148" i="1"/>
  <c r="S155" i="1" s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S154" i="1" s="1"/>
  <c r="K148" i="2"/>
  <c r="Q148" i="2" s="1"/>
  <c r="F170" i="3"/>
  <c r="F169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210" i="1" l="1"/>
  <c r="AR205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209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87" i="1"/>
  <c r="G188" i="1" s="1"/>
  <c r="F187" i="1"/>
  <c r="F188" i="1" s="1"/>
  <c r="E187" i="1"/>
  <c r="E188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V168" i="1" l="1"/>
  <c r="V169" i="1" s="1"/>
  <c r="V170" i="1" s="1"/>
  <c r="V171" i="1" s="1"/>
  <c r="V172" i="1" s="1"/>
  <c r="V173" i="1" s="1"/>
  <c r="Q138" i="2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14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208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204" i="1" s="1"/>
  <c r="AH113" i="1"/>
  <c r="AP204" i="1" s="1"/>
  <c r="BE124" i="1"/>
  <c r="BA124" i="1"/>
  <c r="AL124" i="1"/>
  <c r="AG124" i="1"/>
  <c r="AI131" i="1" s="1"/>
  <c r="K125" i="2"/>
  <c r="S124" i="2"/>
  <c r="AV204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21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208" i="1" l="1"/>
  <c r="AP205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205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51" i="3"/>
  <c r="AA150" i="3"/>
  <c r="AA149" i="3"/>
  <c r="AA148" i="3"/>
  <c r="AA147" i="3"/>
  <c r="AA146" i="3"/>
  <c r="AA145" i="3"/>
  <c r="AA144" i="3"/>
  <c r="AA143" i="3"/>
  <c r="AA142" i="3"/>
  <c r="AJ152" i="3"/>
  <c r="AJ155" i="3" s="1"/>
  <c r="Y152" i="3"/>
  <c r="W152" i="3"/>
  <c r="S107" i="2"/>
  <c r="AA152" i="3" l="1"/>
  <c r="AA155" i="3" s="1"/>
  <c r="U152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63" i="3"/>
  <c r="F166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203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90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203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203" i="1"/>
  <c r="AV203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53" i="3" l="1"/>
  <c r="I150" i="3"/>
  <c r="L150" i="3" s="1"/>
  <c r="I78" i="3"/>
  <c r="I80" i="3" s="1"/>
  <c r="I77" i="3"/>
  <c r="BE64" i="1"/>
  <c r="BA64" i="1"/>
  <c r="AL64" i="1"/>
  <c r="AR64" i="1" s="1"/>
  <c r="K65" i="2"/>
  <c r="Y19" i="3"/>
  <c r="Q66" i="2" l="1"/>
  <c r="M66" i="2"/>
  <c r="L153" i="3"/>
  <c r="I79" i="3"/>
  <c r="I81" i="3" s="1"/>
  <c r="I82" i="3" s="1"/>
  <c r="BG64" i="1"/>
  <c r="U65" i="2"/>
  <c r="S64" i="2"/>
  <c r="N81" i="3" l="1"/>
  <c r="N82" i="3" s="1"/>
  <c r="I152" i="3"/>
  <c r="L152" i="3" s="1"/>
  <c r="K64" i="2"/>
  <c r="BE63" i="1"/>
  <c r="BA63" i="1"/>
  <c r="AL63" i="1"/>
  <c r="AR63" i="1" s="1"/>
  <c r="Y18" i="3"/>
  <c r="Q65" i="2" l="1"/>
  <c r="M65" i="2"/>
  <c r="I154" i="3"/>
  <c r="U64" i="2"/>
  <c r="BG63" i="1"/>
  <c r="L143" i="3" l="1"/>
  <c r="L154" i="3"/>
  <c r="L142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Q55" i="2"/>
  <c r="M55" i="2"/>
  <c r="U54" i="2"/>
  <c r="BG53" i="1"/>
  <c r="K53" i="2"/>
  <c r="Q54" i="2" s="1"/>
  <c r="BE52" i="1"/>
  <c r="BA52" i="1"/>
  <c r="AL52" i="1"/>
  <c r="AR52" i="1" s="1"/>
  <c r="U122" i="3" l="1"/>
  <c r="U123" i="3" s="1"/>
  <c r="U124" i="3" s="1"/>
  <c r="U125" i="3" s="1"/>
  <c r="U126" i="3" s="1"/>
  <c r="U127" i="3" s="1"/>
  <c r="U134" i="3" s="1"/>
  <c r="M54" i="2"/>
  <c r="U53" i="2"/>
  <c r="BG52" i="1"/>
  <c r="G46" i="2"/>
  <c r="AO199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87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9" i="2" l="1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C167" i="2" l="1"/>
  <c r="C168" i="2" s="1"/>
  <c r="C169" i="2" s="1"/>
  <c r="C170" i="2" s="1"/>
  <c r="C171" i="2" s="1"/>
  <c r="C172" i="2" s="1"/>
  <c r="C173" i="2" s="1"/>
  <c r="C174" i="2" s="1"/>
  <c r="C185" i="2" s="1"/>
  <c r="W122" i="2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45" i="1"/>
  <c r="B248" i="1"/>
  <c r="W147" i="2" l="1"/>
  <c r="W148" i="2" s="1"/>
  <c r="BM54" i="1"/>
  <c r="BK196" i="1" s="1"/>
  <c r="BK191" i="1"/>
  <c r="BK193" i="1" s="1"/>
  <c r="BW19" i="1"/>
  <c r="AX18" i="1"/>
  <c r="BG48" i="1"/>
  <c r="BE47" i="1"/>
  <c r="BA47" i="1"/>
  <c r="AL47" i="1"/>
  <c r="AR47" i="1" s="1"/>
  <c r="W149" i="2" l="1"/>
  <c r="BK198" i="1"/>
  <c r="BK195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BW26" i="1"/>
  <c r="AX25" i="1"/>
  <c r="BE42" i="1"/>
  <c r="BA42" i="1"/>
  <c r="AL42" i="1"/>
  <c r="AR42" i="1" s="1"/>
  <c r="W185" i="2" l="1"/>
  <c r="W167" i="2"/>
  <c r="W168" i="2" s="1"/>
  <c r="W169" i="2" s="1"/>
  <c r="W170" i="2" s="1"/>
  <c r="W171" i="2" s="1"/>
  <c r="W172" i="2" s="1"/>
  <c r="W173" i="2" s="1"/>
  <c r="W174" i="2" s="1"/>
  <c r="BW27" i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202" i="1"/>
  <c r="BW43" i="1"/>
  <c r="BN43" i="1" s="1"/>
  <c r="AX42" i="1"/>
  <c r="BE24" i="1"/>
  <c r="BC24" i="1"/>
  <c r="AR207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209" i="1" l="1"/>
  <c r="AV209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202" i="1" l="1"/>
  <c r="AV202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163" i="1" l="1"/>
  <c r="B164" i="1" s="1"/>
  <c r="B165" i="1" s="1"/>
  <c r="B166" i="1" s="1"/>
  <c r="B167" i="1" s="1"/>
  <c r="B168" i="1" s="1"/>
  <c r="BW56" i="1"/>
  <c r="BN56" i="1" s="1"/>
  <c r="AX55" i="1"/>
  <c r="AV12" i="1"/>
  <c r="O12" i="1"/>
  <c r="J13" i="1"/>
  <c r="H13" i="1"/>
  <c r="BR35" i="1"/>
  <c r="BP36" i="1"/>
  <c r="AA14" i="1"/>
  <c r="AE14" i="1" s="1"/>
  <c r="B169" i="1" l="1"/>
  <c r="B170" i="1" s="1"/>
  <c r="B171" i="1" s="1"/>
  <c r="B172" i="1" s="1"/>
  <c r="B173" i="1" s="1"/>
  <c r="B185" i="1" s="1"/>
  <c r="BW57" i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99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54" i="3"/>
  <c r="Y155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W163" i="1" s="1"/>
  <c r="BR140" i="1"/>
  <c r="BP141" i="1"/>
  <c r="BR139" i="1"/>
  <c r="BR138" i="1"/>
  <c r="AE118" i="1"/>
  <c r="AA119" i="1"/>
  <c r="AV100" i="1"/>
  <c r="J101" i="1"/>
  <c r="H101" i="1"/>
  <c r="O100" i="1"/>
  <c r="AC100" i="1"/>
  <c r="BW164" i="1" l="1"/>
  <c r="BN163" i="1"/>
  <c r="AX163" i="1"/>
  <c r="BN162" i="1"/>
  <c r="AX162" i="1"/>
  <c r="BR141" i="1"/>
  <c r="BP142" i="1"/>
  <c r="AA120" i="1"/>
  <c r="AE119" i="1"/>
  <c r="O101" i="1"/>
  <c r="J102" i="1"/>
  <c r="H102" i="1"/>
  <c r="AV101" i="1"/>
  <c r="AC101" i="1"/>
  <c r="AX164" i="1" l="1"/>
  <c r="BN164" i="1"/>
  <c r="BW165" i="1"/>
  <c r="BR142" i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AX165" i="1" l="1"/>
  <c r="BW166" i="1"/>
  <c r="BN165" i="1"/>
  <c r="BR143" i="1"/>
  <c r="BP144" i="1"/>
  <c r="AA123" i="1"/>
  <c r="AE122" i="1"/>
  <c r="AE121" i="1"/>
  <c r="J104" i="1"/>
  <c r="H104" i="1"/>
  <c r="AV103" i="1"/>
  <c r="O103" i="1"/>
  <c r="AC103" i="1"/>
  <c r="AX166" i="1" l="1"/>
  <c r="BN166" i="1"/>
  <c r="BW167" i="1"/>
  <c r="BP145" i="1"/>
  <c r="BP146" i="1" s="1"/>
  <c r="BR144" i="1"/>
  <c r="AE123" i="1"/>
  <c r="AA124" i="1"/>
  <c r="O104" i="1"/>
  <c r="H105" i="1"/>
  <c r="J105" i="1"/>
  <c r="AV104" i="1"/>
  <c r="AC104" i="1"/>
  <c r="BW168" i="1" l="1"/>
  <c r="BW169" i="1" s="1"/>
  <c r="BN167" i="1"/>
  <c r="AX167" i="1"/>
  <c r="BP147" i="1"/>
  <c r="BR146" i="1"/>
  <c r="BR145" i="1"/>
  <c r="AE124" i="1"/>
  <c r="AA125" i="1"/>
  <c r="AA126" i="1" s="1"/>
  <c r="O105" i="1"/>
  <c r="J106" i="1"/>
  <c r="H106" i="1"/>
  <c r="H107" i="1" s="1"/>
  <c r="AV105" i="1"/>
  <c r="AC105" i="1"/>
  <c r="BN169" i="1" l="1"/>
  <c r="AX169" i="1"/>
  <c r="BW170" i="1"/>
  <c r="AX168" i="1"/>
  <c r="BN168" i="1"/>
  <c r="BP148" i="1"/>
  <c r="BR147" i="1"/>
  <c r="AA127" i="1"/>
  <c r="AE126" i="1"/>
  <c r="AE125" i="1"/>
  <c r="AV106" i="1"/>
  <c r="J107" i="1"/>
  <c r="O106" i="1"/>
  <c r="W154" i="3"/>
  <c r="W155" i="3" s="1"/>
  <c r="AC106" i="1"/>
  <c r="BW171" i="1" l="1"/>
  <c r="BN170" i="1"/>
  <c r="AX170" i="1"/>
  <c r="BR148" i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W172" i="1" l="1"/>
  <c r="BN171" i="1"/>
  <c r="AX171" i="1"/>
  <c r="BR151" i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N172" i="1" l="1"/>
  <c r="AX172" i="1"/>
  <c r="BW173" i="1"/>
  <c r="BR154" i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N173" i="1" l="1"/>
  <c r="AX173" i="1"/>
  <c r="BW185" i="1"/>
  <c r="BR156" i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P158" i="1" l="1"/>
  <c r="BR157" i="1"/>
  <c r="AA135" i="1"/>
  <c r="AE134" i="1"/>
  <c r="J112" i="1"/>
  <c r="H112" i="1"/>
  <c r="O111" i="1"/>
  <c r="AC111" i="1"/>
  <c r="AV111" i="1"/>
  <c r="BP159" i="1" l="1"/>
  <c r="BR158" i="1"/>
  <c r="AE135" i="1"/>
  <c r="AA136" i="1"/>
  <c r="AV112" i="1"/>
  <c r="J113" i="1"/>
  <c r="H113" i="1"/>
  <c r="H114" i="1" s="1"/>
  <c r="O112" i="1"/>
  <c r="AC112" i="1"/>
  <c r="BR159" i="1" l="1"/>
  <c r="BP160" i="1"/>
  <c r="AA137" i="1"/>
  <c r="AE136" i="1"/>
  <c r="J114" i="1"/>
  <c r="O113" i="1"/>
  <c r="AV113" i="1"/>
  <c r="AC113" i="1"/>
  <c r="BP161" i="1" l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P162" i="1" l="1"/>
  <c r="BP163" i="1" s="1"/>
  <c r="BR161" i="1"/>
  <c r="AE140" i="1"/>
  <c r="AA141" i="1"/>
  <c r="AE139" i="1"/>
  <c r="AE138" i="1"/>
  <c r="O115" i="1"/>
  <c r="J116" i="1"/>
  <c r="AV115" i="1"/>
  <c r="AC115" i="1"/>
  <c r="BP164" i="1" l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P165" i="1" l="1"/>
  <c r="BR164" i="1"/>
  <c r="AE142" i="1"/>
  <c r="AA143" i="1"/>
  <c r="AV117" i="1"/>
  <c r="H118" i="1"/>
  <c r="J118" i="1"/>
  <c r="AC117" i="1"/>
  <c r="O117" i="1"/>
  <c r="BR165" i="1" l="1"/>
  <c r="BP166" i="1"/>
  <c r="AE143" i="1"/>
  <c r="AA144" i="1"/>
  <c r="H119" i="1"/>
  <c r="J119" i="1"/>
  <c r="O118" i="1"/>
  <c r="AC118" i="1"/>
  <c r="AV118" i="1"/>
  <c r="BR166" i="1" l="1"/>
  <c r="BP167" i="1"/>
  <c r="BP168" i="1" s="1"/>
  <c r="BP169" i="1" s="1"/>
  <c r="AE144" i="1"/>
  <c r="AA145" i="1"/>
  <c r="AA146" i="1" s="1"/>
  <c r="H120" i="1"/>
  <c r="J120" i="1"/>
  <c r="O119" i="1"/>
  <c r="AV119" i="1"/>
  <c r="AC119" i="1"/>
  <c r="BR169" i="1" l="1"/>
  <c r="BP170" i="1"/>
  <c r="BR168" i="1"/>
  <c r="BR167" i="1"/>
  <c r="AA147" i="1"/>
  <c r="AE146" i="1"/>
  <c r="AE145" i="1"/>
  <c r="O120" i="1"/>
  <c r="J121" i="1"/>
  <c r="H121" i="1"/>
  <c r="AV120" i="1"/>
  <c r="AC120" i="1"/>
  <c r="BR170" i="1" l="1"/>
  <c r="BP171" i="1"/>
  <c r="AE147" i="1"/>
  <c r="AA148" i="1"/>
  <c r="J122" i="1"/>
  <c r="H122" i="1"/>
  <c r="O121" i="1"/>
  <c r="AV121" i="1"/>
  <c r="AC121" i="1"/>
  <c r="AA75" i="3"/>
  <c r="AA76" i="3"/>
  <c r="AA73" i="3"/>
  <c r="AA74" i="3"/>
  <c r="BP172" i="1" l="1"/>
  <c r="BR171" i="1"/>
  <c r="AE148" i="1"/>
  <c r="AA149" i="1"/>
  <c r="AA150" i="1" s="1"/>
  <c r="AA151" i="1" s="1"/>
  <c r="AV122" i="1"/>
  <c r="J123" i="1"/>
  <c r="H123" i="1"/>
  <c r="O122" i="1"/>
  <c r="AC122" i="1"/>
  <c r="BR172" i="1" l="1"/>
  <c r="BP173" i="1"/>
  <c r="AA152" i="1"/>
  <c r="AA153" i="1" s="1"/>
  <c r="AA154" i="1" s="1"/>
  <c r="AE151" i="1"/>
  <c r="AE150" i="1"/>
  <c r="AE149" i="1"/>
  <c r="O123" i="1"/>
  <c r="J124" i="1"/>
  <c r="H124" i="1"/>
  <c r="AV123" i="1"/>
  <c r="AC123" i="1"/>
  <c r="BR173" i="1" l="1"/>
  <c r="AA155" i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AA157" i="1" l="1"/>
  <c r="AE156" i="1"/>
  <c r="AE155" i="1"/>
  <c r="H126" i="1"/>
  <c r="J126" i="1"/>
  <c r="AV125" i="1"/>
  <c r="O125" i="1"/>
  <c r="AC125" i="1"/>
  <c r="AE157" i="1" l="1"/>
  <c r="AA158" i="1"/>
  <c r="AC126" i="1"/>
  <c r="J127" i="1"/>
  <c r="H127" i="1"/>
  <c r="O126" i="1"/>
  <c r="AV126" i="1"/>
  <c r="J200" i="1"/>
  <c r="J201" i="1" s="1"/>
  <c r="AA159" i="1" l="1"/>
  <c r="AE158" i="1"/>
  <c r="AV127" i="1"/>
  <c r="H128" i="1"/>
  <c r="J128" i="1"/>
  <c r="O127" i="1"/>
  <c r="AC127" i="1"/>
  <c r="AE159" i="1" l="1"/>
  <c r="AA160" i="1"/>
  <c r="J129" i="1"/>
  <c r="H129" i="1"/>
  <c r="AC128" i="1"/>
  <c r="O128" i="1"/>
  <c r="AV128" i="1"/>
  <c r="AA81" i="3"/>
  <c r="AA82" i="3"/>
  <c r="AA80" i="3"/>
  <c r="AA161" i="1" l="1"/>
  <c r="AE160" i="1"/>
  <c r="J130" i="1"/>
  <c r="H130" i="1"/>
  <c r="O129" i="1"/>
  <c r="AV129" i="1"/>
  <c r="AC129" i="1"/>
  <c r="AE161" i="1" l="1"/>
  <c r="AA162" i="1"/>
  <c r="AA163" i="1" s="1"/>
  <c r="AV130" i="1"/>
  <c r="J131" i="1"/>
  <c r="H131" i="1"/>
  <c r="O130" i="1"/>
  <c r="AC130" i="1"/>
  <c r="AA164" i="1" l="1"/>
  <c r="AE163" i="1"/>
  <c r="AE162" i="1"/>
  <c r="AV131" i="1"/>
  <c r="J132" i="1"/>
  <c r="H132" i="1"/>
  <c r="O131" i="1"/>
  <c r="AC131" i="1"/>
  <c r="AA86" i="3"/>
  <c r="AA84" i="3"/>
  <c r="AA85" i="3"/>
  <c r="AA83" i="3"/>
  <c r="AA165" i="1" l="1"/>
  <c r="AE164" i="1"/>
  <c r="J133" i="1"/>
  <c r="H133" i="1"/>
  <c r="O132" i="1"/>
  <c r="AV132" i="1"/>
  <c r="AC132" i="1"/>
  <c r="AE165" i="1" l="1"/>
  <c r="AA166" i="1"/>
  <c r="AV133" i="1"/>
  <c r="H134" i="1"/>
  <c r="J134" i="1"/>
  <c r="O133" i="1"/>
  <c r="AC133" i="1"/>
  <c r="AE166" i="1" l="1"/>
  <c r="AA167" i="1"/>
  <c r="AA168" i="1" s="1"/>
  <c r="AA169" i="1" s="1"/>
  <c r="AV134" i="1"/>
  <c r="J135" i="1"/>
  <c r="H135" i="1"/>
  <c r="O134" i="1"/>
  <c r="AC134" i="1"/>
  <c r="AE169" i="1" l="1"/>
  <c r="AA170" i="1"/>
  <c r="AE168" i="1"/>
  <c r="AE167" i="1"/>
  <c r="O135" i="1"/>
  <c r="J136" i="1"/>
  <c r="H136" i="1"/>
  <c r="AV135" i="1"/>
  <c r="AC135" i="1"/>
  <c r="AA92" i="3"/>
  <c r="AA90" i="3"/>
  <c r="AA91" i="3"/>
  <c r="AA88" i="3"/>
  <c r="AA89" i="3"/>
  <c r="AA87" i="3"/>
  <c r="AE170" i="1" l="1"/>
  <c r="AA171" i="1"/>
  <c r="O136" i="1"/>
  <c r="J137" i="1"/>
  <c r="H137" i="1"/>
  <c r="AV136" i="1"/>
  <c r="AC136" i="1"/>
  <c r="AA172" i="1" l="1"/>
  <c r="AE171" i="1"/>
  <c r="AV137" i="1"/>
  <c r="J138" i="1"/>
  <c r="H138" i="1"/>
  <c r="O137" i="1"/>
  <c r="AC137" i="1"/>
  <c r="AE172" i="1" l="1"/>
  <c r="AA173" i="1"/>
  <c r="J139" i="1"/>
  <c r="H139" i="1"/>
  <c r="AV138" i="1"/>
  <c r="O138" i="1"/>
  <c r="AC138" i="1"/>
  <c r="AE173" i="1" l="1"/>
  <c r="J140" i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J21" i="2" l="1"/>
  <c r="AD49" i="2"/>
  <c r="AD51" i="2" s="1"/>
  <c r="AD53" i="2" s="1"/>
  <c r="AD55" i="2" s="1"/>
  <c r="AD57" i="2" s="1"/>
  <c r="I21" i="3"/>
  <c r="I35" i="3" s="1"/>
  <c r="O140" i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O156" i="1"/>
  <c r="AC156" i="1"/>
  <c r="O157" i="1" l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I23" i="3" s="1"/>
  <c r="I25" i="3" s="1"/>
  <c r="I27" i="3" s="1"/>
  <c r="AV163" i="1"/>
  <c r="AC163" i="1"/>
  <c r="N27" i="3" l="1"/>
  <c r="N28" i="3" s="1"/>
  <c r="I34" i="3"/>
  <c r="O164" i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H168" i="1" l="1"/>
  <c r="J168" i="1"/>
  <c r="O167" i="1"/>
  <c r="AV167" i="1"/>
  <c r="AC167" i="1"/>
  <c r="J169" i="1" l="1"/>
  <c r="H169" i="1"/>
  <c r="AV168" i="1"/>
  <c r="O168" i="1"/>
  <c r="AC168" i="1"/>
  <c r="O169" i="1" l="1"/>
  <c r="J170" i="1"/>
  <c r="H170" i="1"/>
  <c r="AV169" i="1"/>
  <c r="AC169" i="1"/>
  <c r="AV170" i="1" l="1"/>
  <c r="H171" i="1"/>
  <c r="J171" i="1"/>
  <c r="O170" i="1"/>
  <c r="AC170" i="1"/>
  <c r="AA127" i="3"/>
  <c r="AA128" i="3"/>
  <c r="AA125" i="3"/>
  <c r="AA126" i="3"/>
  <c r="AA123" i="3"/>
  <c r="AA124" i="3"/>
  <c r="AA122" i="3"/>
  <c r="O171" i="1" l="1"/>
  <c r="J172" i="1"/>
  <c r="H172" i="1"/>
  <c r="AV171" i="1"/>
  <c r="AC171" i="1"/>
  <c r="O172" i="1" l="1"/>
  <c r="J173" i="1"/>
  <c r="H173" i="1"/>
  <c r="AV172" i="1"/>
  <c r="AC172" i="1"/>
  <c r="O173" i="1" l="1"/>
  <c r="AV173" i="1"/>
  <c r="AC173" i="1"/>
  <c r="I32" i="3" l="1"/>
  <c r="AF21" i="2"/>
  <c r="I28" i="3" l="1"/>
  <c r="L34" i="3"/>
  <c r="L32" i="3"/>
  <c r="L35" i="3"/>
  <c r="I36" i="3"/>
  <c r="W130" i="3" s="1"/>
  <c r="AA130" i="3" s="1"/>
  <c r="AA129" i="3" l="1"/>
  <c r="L36" i="3"/>
  <c r="Y130" i="3" s="1"/>
  <c r="Y121" i="3" l="1"/>
  <c r="Y12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<sst xmlns="http://schemas.openxmlformats.org/spreadsheetml/2006/main" count="291" uniqueCount="166">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</sst>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164" fontId="0" fillId="2" borderId="0" xfId="1" applyNumberFormat="1" applyFont="1" applyFill="1"/>
    <xf numFmtId="164" fontId="0" fillId="10" borderId="0" xfId="0" applyNumberFormat="1" applyFill="1"/>
    <xf numFmtId="17" fontId="18" fillId="13" borderId="0" xfId="0" applyNumberFormat="1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Table'!$BK$40:$BK$173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7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Table'!$N$131:$N$173</c15:sqref>
                  </c15:fullRef>
                </c:ext>
              </c:extLst>
              <c:f>('Main Table'!$N$131,'Main Table'!$N$138,'Main Table'!$N$145,'Main Table'!$N$152,'Main Table'!$N$159,'Main Table'!$N$166,'Main Table'!$N$173)</c:f>
              <c:numCache>
                <c:formatCode>_(* #,##0_);_(* \(#,##0\);_(* "-"??_);_(@_)</c:formatCode>
                <c:ptCount val="7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  <c:pt idx="6">
                  <c:v>298467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23,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190</xdr:row>
      <xdr:rowOff>0</xdr:rowOff>
    </xdr:from>
    <xdr:to>
      <xdr:col>54</xdr:col>
      <xdr:colOff>160020</xdr:colOff>
      <xdr:row>190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191</xdr:row>
      <xdr:rowOff>0</xdr:rowOff>
    </xdr:from>
    <xdr:to>
      <xdr:col>54</xdr:col>
      <xdr:colOff>160020</xdr:colOff>
      <xdr:row>191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200</xdr:row>
      <xdr:rowOff>99060</xdr:rowOff>
    </xdr:from>
    <xdr:to>
      <xdr:col>22</xdr:col>
      <xdr:colOff>312420</xdr:colOff>
      <xdr:row>201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200</xdr:row>
      <xdr:rowOff>129540</xdr:rowOff>
    </xdr:from>
    <xdr:to>
      <xdr:col>23</xdr:col>
      <xdr:colOff>68580</xdr:colOff>
      <xdr:row>201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78</xdr:col>
      <xdr:colOff>487680</xdr:colOff>
      <xdr:row>5</xdr:row>
      <xdr:rowOff>68580</xdr:rowOff>
    </xdr:from>
    <xdr:to>
      <xdr:col>91</xdr:col>
      <xdr:colOff>129540</xdr:colOff>
      <xdr:row>23</xdr:row>
      <xdr:rowOff>7620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215</xdr:row>
      <xdr:rowOff>125730</xdr:rowOff>
    </xdr:from>
    <xdr:to>
      <xdr:col>52</xdr:col>
      <xdr:colOff>533400</xdr:colOff>
      <xdr:row>230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9" name="Arrow: Down 1198">
          <a:extLst>
            <a:ext uri="{FF2B5EF4-FFF2-40B4-BE49-F238E27FC236}">
              <a16:creationId xmlns:a16="http://schemas.microsoft.com/office/drawing/2014/main" id="{B5B6355C-A09C-4E7B-86B7-658C990DC919}"/>
            </a:ext>
          </a:extLst>
        </xdr:cNvPr>
        <xdr:cNvSpPr/>
      </xdr:nvSpPr>
      <xdr:spPr>
        <a:xfrm>
          <a:off x="19278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168</xdr:row>
      <xdr:rowOff>0</xdr:rowOff>
    </xdr:from>
    <xdr:to>
      <xdr:col>71</xdr:col>
      <xdr:colOff>83820</xdr:colOff>
      <xdr:row>168</xdr:row>
      <xdr:rowOff>114300</xdr:rowOff>
    </xdr:to>
    <xdr:sp macro="" textlink="">
      <xdr:nvSpPr>
        <xdr:cNvPr id="1207" name="Arrow: Down 1206">
          <a:extLst>
            <a:ext uri="{FF2B5EF4-FFF2-40B4-BE49-F238E27FC236}">
              <a16:creationId xmlns:a16="http://schemas.microsoft.com/office/drawing/2014/main" id="{F05840C9-7350-4F4B-B616-194C45AE168A}"/>
            </a:ext>
          </a:extLst>
        </xdr:cNvPr>
        <xdr:cNvSpPr/>
      </xdr:nvSpPr>
      <xdr:spPr>
        <a:xfrm>
          <a:off x="1788414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168</xdr:row>
      <xdr:rowOff>0</xdr:rowOff>
    </xdr:from>
    <xdr:to>
      <xdr:col>45</xdr:col>
      <xdr:colOff>83820</xdr:colOff>
      <xdr:row>168</xdr:row>
      <xdr:rowOff>114300</xdr:rowOff>
    </xdr:to>
    <xdr:sp macro="" textlink="">
      <xdr:nvSpPr>
        <xdr:cNvPr id="1208" name="Arrow: Down 1207">
          <a:extLst>
            <a:ext uri="{FF2B5EF4-FFF2-40B4-BE49-F238E27FC236}">
              <a16:creationId xmlns:a16="http://schemas.microsoft.com/office/drawing/2014/main" id="{E11CE8C8-FE76-44F1-BF26-1090BE47F92B}"/>
            </a:ext>
          </a:extLst>
        </xdr:cNvPr>
        <xdr:cNvSpPr/>
      </xdr:nvSpPr>
      <xdr:spPr>
        <a:xfrm rot="10800000">
          <a:off x="1080516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168</xdr:row>
      <xdr:rowOff>0</xdr:rowOff>
    </xdr:from>
    <xdr:to>
      <xdr:col>24</xdr:col>
      <xdr:colOff>83820</xdr:colOff>
      <xdr:row>168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A79F99D7-5701-48B4-A812-583D14C32B78}"/>
            </a:ext>
          </a:extLst>
        </xdr:cNvPr>
        <xdr:cNvSpPr/>
      </xdr:nvSpPr>
      <xdr:spPr>
        <a:xfrm>
          <a:off x="58369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168</xdr:row>
      <xdr:rowOff>0</xdr:rowOff>
    </xdr:from>
    <xdr:to>
      <xdr:col>39</xdr:col>
      <xdr:colOff>83820</xdr:colOff>
      <xdr:row>168</xdr:row>
      <xdr:rowOff>114300</xdr:rowOff>
    </xdr:to>
    <xdr:sp macro="" textlink="">
      <xdr:nvSpPr>
        <xdr:cNvPr id="1129" name="Arrow: Down 1128">
          <a:extLst>
            <a:ext uri="{FF2B5EF4-FFF2-40B4-BE49-F238E27FC236}">
              <a16:creationId xmlns:a16="http://schemas.microsoft.com/office/drawing/2014/main" id="{C245B274-74AC-409F-A39A-8168261DA45A}"/>
            </a:ext>
          </a:extLst>
        </xdr:cNvPr>
        <xdr:cNvSpPr/>
      </xdr:nvSpPr>
      <xdr:spPr>
        <a:xfrm rot="10800000">
          <a:off x="89992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83820</xdr:colOff>
      <xdr:row>168</xdr:row>
      <xdr:rowOff>114300</xdr:rowOff>
    </xdr:to>
    <xdr:sp macro="" textlink="">
      <xdr:nvSpPr>
        <xdr:cNvPr id="1174" name="Arrow: Down 1173">
          <a:extLst>
            <a:ext uri="{FF2B5EF4-FFF2-40B4-BE49-F238E27FC236}">
              <a16:creationId xmlns:a16="http://schemas.microsoft.com/office/drawing/2014/main" id="{54F4A0C1-C09E-4319-8D04-B54D6345DA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83820</xdr:colOff>
      <xdr:row>168</xdr:row>
      <xdr:rowOff>114300</xdr:rowOff>
    </xdr:to>
    <xdr:sp macro="" textlink="">
      <xdr:nvSpPr>
        <xdr:cNvPr id="1175" name="Arrow: Down 1174">
          <a:extLst>
            <a:ext uri="{FF2B5EF4-FFF2-40B4-BE49-F238E27FC236}">
              <a16:creationId xmlns:a16="http://schemas.microsoft.com/office/drawing/2014/main" id="{88287415-97B4-4FF5-8E7F-F6487A182233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169</xdr:row>
      <xdr:rowOff>0</xdr:rowOff>
    </xdr:from>
    <xdr:to>
      <xdr:col>71</xdr:col>
      <xdr:colOff>83820</xdr:colOff>
      <xdr:row>169</xdr:row>
      <xdr:rowOff>114300</xdr:rowOff>
    </xdr:to>
    <xdr:sp macro="" textlink="">
      <xdr:nvSpPr>
        <xdr:cNvPr id="1176" name="Arrow: Down 1175">
          <a:extLst>
            <a:ext uri="{FF2B5EF4-FFF2-40B4-BE49-F238E27FC236}">
              <a16:creationId xmlns:a16="http://schemas.microsoft.com/office/drawing/2014/main" id="{04229778-0C61-43C6-851F-64D37B8D1C3E}"/>
            </a:ext>
          </a:extLst>
        </xdr:cNvPr>
        <xdr:cNvSpPr/>
      </xdr:nvSpPr>
      <xdr:spPr>
        <a:xfrm>
          <a:off x="1849374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169</xdr:row>
      <xdr:rowOff>0</xdr:rowOff>
    </xdr:from>
    <xdr:to>
      <xdr:col>45</xdr:col>
      <xdr:colOff>83820</xdr:colOff>
      <xdr:row>169</xdr:row>
      <xdr:rowOff>114300</xdr:rowOff>
    </xdr:to>
    <xdr:sp macro="" textlink="">
      <xdr:nvSpPr>
        <xdr:cNvPr id="1177" name="Arrow: Down 1176">
          <a:extLst>
            <a:ext uri="{FF2B5EF4-FFF2-40B4-BE49-F238E27FC236}">
              <a16:creationId xmlns:a16="http://schemas.microsoft.com/office/drawing/2014/main" id="{A3A67A64-B35C-4358-A2E0-EB63BF014B3E}"/>
            </a:ext>
          </a:extLst>
        </xdr:cNvPr>
        <xdr:cNvSpPr/>
      </xdr:nvSpPr>
      <xdr:spPr>
        <a:xfrm rot="10800000">
          <a:off x="1141476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169</xdr:row>
      <xdr:rowOff>0</xdr:rowOff>
    </xdr:from>
    <xdr:to>
      <xdr:col>24</xdr:col>
      <xdr:colOff>83820</xdr:colOff>
      <xdr:row>169</xdr:row>
      <xdr:rowOff>114300</xdr:rowOff>
    </xdr:to>
    <xdr:sp macro="" textlink="">
      <xdr:nvSpPr>
        <xdr:cNvPr id="1180" name="Arrow: Down 1179">
          <a:extLst>
            <a:ext uri="{FF2B5EF4-FFF2-40B4-BE49-F238E27FC236}">
              <a16:creationId xmlns:a16="http://schemas.microsoft.com/office/drawing/2014/main" id="{258B44C0-DF9A-4002-AACE-06CC51C2F366}"/>
            </a:ext>
          </a:extLst>
        </xdr:cNvPr>
        <xdr:cNvSpPr/>
      </xdr:nvSpPr>
      <xdr:spPr>
        <a:xfrm>
          <a:off x="6446520" y="3082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169</xdr:row>
      <xdr:rowOff>0</xdr:rowOff>
    </xdr:from>
    <xdr:to>
      <xdr:col>11</xdr:col>
      <xdr:colOff>83820</xdr:colOff>
      <xdr:row>169</xdr:row>
      <xdr:rowOff>114300</xdr:rowOff>
    </xdr:to>
    <xdr:sp macro="" textlink="">
      <xdr:nvSpPr>
        <xdr:cNvPr id="1185" name="Arrow: Down 1184">
          <a:extLst>
            <a:ext uri="{FF2B5EF4-FFF2-40B4-BE49-F238E27FC236}">
              <a16:creationId xmlns:a16="http://schemas.microsoft.com/office/drawing/2014/main" id="{757CA62E-B831-43DD-9722-FC40EEA915BE}"/>
            </a:ext>
          </a:extLst>
        </xdr:cNvPr>
        <xdr:cNvSpPr/>
      </xdr:nvSpPr>
      <xdr:spPr>
        <a:xfrm rot="10800000">
          <a:off x="361950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83820</xdr:colOff>
      <xdr:row>169</xdr:row>
      <xdr:rowOff>114300</xdr:rowOff>
    </xdr:to>
    <xdr:sp macro="" textlink="">
      <xdr:nvSpPr>
        <xdr:cNvPr id="1187" name="Arrow: Down 1186">
          <a:extLst>
            <a:ext uri="{FF2B5EF4-FFF2-40B4-BE49-F238E27FC236}">
              <a16:creationId xmlns:a16="http://schemas.microsoft.com/office/drawing/2014/main" id="{317DA41D-9535-49EA-B007-F311578401C9}"/>
            </a:ext>
          </a:extLst>
        </xdr:cNvPr>
        <xdr:cNvSpPr/>
      </xdr:nvSpPr>
      <xdr:spPr>
        <a:xfrm rot="10800000">
          <a:off x="19278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169</xdr:row>
      <xdr:rowOff>0</xdr:rowOff>
    </xdr:from>
    <xdr:to>
      <xdr:col>39</xdr:col>
      <xdr:colOff>83820</xdr:colOff>
      <xdr:row>169</xdr:row>
      <xdr:rowOff>114300</xdr:rowOff>
    </xdr:to>
    <xdr:sp macro="" textlink="">
      <xdr:nvSpPr>
        <xdr:cNvPr id="1194" name="Arrow: Down 1193">
          <a:extLst>
            <a:ext uri="{FF2B5EF4-FFF2-40B4-BE49-F238E27FC236}">
              <a16:creationId xmlns:a16="http://schemas.microsoft.com/office/drawing/2014/main" id="{18BD2910-7DC7-4883-93B5-A2788FCA534B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169</xdr:row>
      <xdr:rowOff>0</xdr:rowOff>
    </xdr:from>
    <xdr:to>
      <xdr:col>60</xdr:col>
      <xdr:colOff>83820</xdr:colOff>
      <xdr:row>169</xdr:row>
      <xdr:rowOff>114300</xdr:rowOff>
    </xdr:to>
    <xdr:sp macro="" textlink="">
      <xdr:nvSpPr>
        <xdr:cNvPr id="1201" name="Arrow: Down 1200">
          <a:extLst>
            <a:ext uri="{FF2B5EF4-FFF2-40B4-BE49-F238E27FC236}">
              <a16:creationId xmlns:a16="http://schemas.microsoft.com/office/drawing/2014/main" id="{658B009E-D383-446E-976D-4634B64E11EC}"/>
            </a:ext>
          </a:extLst>
        </xdr:cNvPr>
        <xdr:cNvSpPr/>
      </xdr:nvSpPr>
      <xdr:spPr>
        <a:xfrm>
          <a:off x="161772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168</xdr:row>
      <xdr:rowOff>0</xdr:rowOff>
    </xdr:from>
    <xdr:to>
      <xdr:col>60</xdr:col>
      <xdr:colOff>83820</xdr:colOff>
      <xdr:row>168</xdr:row>
      <xdr:rowOff>114300</xdr:rowOff>
    </xdr:to>
    <xdr:sp macro="" textlink="">
      <xdr:nvSpPr>
        <xdr:cNvPr id="1203" name="Arrow: Down 1202">
          <a:extLst>
            <a:ext uri="{FF2B5EF4-FFF2-40B4-BE49-F238E27FC236}">
              <a16:creationId xmlns:a16="http://schemas.microsoft.com/office/drawing/2014/main" id="{54BC4051-1BDB-485C-982C-613572FDBDE7}"/>
            </a:ext>
          </a:extLst>
        </xdr:cNvPr>
        <xdr:cNvSpPr/>
      </xdr:nvSpPr>
      <xdr:spPr>
        <a:xfrm rot="10800000">
          <a:off x="16177260" y="30822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170</xdr:row>
      <xdr:rowOff>0</xdr:rowOff>
    </xdr:from>
    <xdr:to>
      <xdr:col>71</xdr:col>
      <xdr:colOff>83820</xdr:colOff>
      <xdr:row>170</xdr:row>
      <xdr:rowOff>114300</xdr:rowOff>
    </xdr:to>
    <xdr:sp macro="" textlink="">
      <xdr:nvSpPr>
        <xdr:cNvPr id="1204" name="Arrow: Down 1203">
          <a:extLst>
            <a:ext uri="{FF2B5EF4-FFF2-40B4-BE49-F238E27FC236}">
              <a16:creationId xmlns:a16="http://schemas.microsoft.com/office/drawing/2014/main" id="{9A501C3B-99D7-4387-95EC-9BAD75294ED3}"/>
            </a:ext>
          </a:extLst>
        </xdr:cNvPr>
        <xdr:cNvSpPr/>
      </xdr:nvSpPr>
      <xdr:spPr>
        <a:xfrm>
          <a:off x="1849374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170</xdr:row>
      <xdr:rowOff>0</xdr:rowOff>
    </xdr:from>
    <xdr:to>
      <xdr:col>45</xdr:col>
      <xdr:colOff>83820</xdr:colOff>
      <xdr:row>170</xdr:row>
      <xdr:rowOff>114300</xdr:rowOff>
    </xdr:to>
    <xdr:sp macro="" textlink="">
      <xdr:nvSpPr>
        <xdr:cNvPr id="1205" name="Arrow: Down 1204">
          <a:extLst>
            <a:ext uri="{FF2B5EF4-FFF2-40B4-BE49-F238E27FC236}">
              <a16:creationId xmlns:a16="http://schemas.microsoft.com/office/drawing/2014/main" id="{9A6B7F34-CB72-4C59-A852-471C06106297}"/>
            </a:ext>
          </a:extLst>
        </xdr:cNvPr>
        <xdr:cNvSpPr/>
      </xdr:nvSpPr>
      <xdr:spPr>
        <a:xfrm rot="10800000">
          <a:off x="1141476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170</xdr:row>
      <xdr:rowOff>0</xdr:rowOff>
    </xdr:from>
    <xdr:to>
      <xdr:col>24</xdr:col>
      <xdr:colOff>83820</xdr:colOff>
      <xdr:row>170</xdr:row>
      <xdr:rowOff>114300</xdr:rowOff>
    </xdr:to>
    <xdr:sp macro="" textlink="">
      <xdr:nvSpPr>
        <xdr:cNvPr id="1206" name="Arrow: Down 1205">
          <a:extLst>
            <a:ext uri="{FF2B5EF4-FFF2-40B4-BE49-F238E27FC236}">
              <a16:creationId xmlns:a16="http://schemas.microsoft.com/office/drawing/2014/main" id="{03C085B4-37F2-4F52-B3BD-8C5D4D3641CC}"/>
            </a:ext>
          </a:extLst>
        </xdr:cNvPr>
        <xdr:cNvSpPr/>
      </xdr:nvSpPr>
      <xdr:spPr>
        <a:xfrm>
          <a:off x="6446520" y="3100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170</xdr:row>
      <xdr:rowOff>0</xdr:rowOff>
    </xdr:from>
    <xdr:to>
      <xdr:col>11</xdr:col>
      <xdr:colOff>83820</xdr:colOff>
      <xdr:row>170</xdr:row>
      <xdr:rowOff>114300</xdr:rowOff>
    </xdr:to>
    <xdr:sp macro="" textlink="">
      <xdr:nvSpPr>
        <xdr:cNvPr id="1214" name="Arrow: Down 1213">
          <a:extLst>
            <a:ext uri="{FF2B5EF4-FFF2-40B4-BE49-F238E27FC236}">
              <a16:creationId xmlns:a16="http://schemas.microsoft.com/office/drawing/2014/main" id="{54A6D369-D02F-47A3-80B7-A48DE59836E4}"/>
            </a:ext>
          </a:extLst>
        </xdr:cNvPr>
        <xdr:cNvSpPr/>
      </xdr:nvSpPr>
      <xdr:spPr>
        <a:xfrm rot="10800000">
          <a:off x="361950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170</xdr:row>
      <xdr:rowOff>0</xdr:rowOff>
    </xdr:from>
    <xdr:to>
      <xdr:col>5</xdr:col>
      <xdr:colOff>83820</xdr:colOff>
      <xdr:row>170</xdr:row>
      <xdr:rowOff>114300</xdr:rowOff>
    </xdr:to>
    <xdr:sp macro="" textlink="">
      <xdr:nvSpPr>
        <xdr:cNvPr id="1215" name="Arrow: Down 1214">
          <a:extLst>
            <a:ext uri="{FF2B5EF4-FFF2-40B4-BE49-F238E27FC236}">
              <a16:creationId xmlns:a16="http://schemas.microsoft.com/office/drawing/2014/main" id="{AE41E2DB-6A6C-4C80-B9A8-BEFB1CD9AA4A}"/>
            </a:ext>
          </a:extLst>
        </xdr:cNvPr>
        <xdr:cNvSpPr/>
      </xdr:nvSpPr>
      <xdr:spPr>
        <a:xfrm rot="10800000">
          <a:off x="192786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170</xdr:row>
      <xdr:rowOff>0</xdr:rowOff>
    </xdr:from>
    <xdr:to>
      <xdr:col>39</xdr:col>
      <xdr:colOff>83820</xdr:colOff>
      <xdr:row>170</xdr:row>
      <xdr:rowOff>114300</xdr:rowOff>
    </xdr:to>
    <xdr:sp macro="" textlink="">
      <xdr:nvSpPr>
        <xdr:cNvPr id="1216" name="Arrow: Down 1215">
          <a:extLst>
            <a:ext uri="{FF2B5EF4-FFF2-40B4-BE49-F238E27FC236}">
              <a16:creationId xmlns:a16="http://schemas.microsoft.com/office/drawing/2014/main" id="{FF3E1A33-A8D9-4660-9C92-BB678ACA6BE5}"/>
            </a:ext>
          </a:extLst>
        </xdr:cNvPr>
        <xdr:cNvSpPr/>
      </xdr:nvSpPr>
      <xdr:spPr>
        <a:xfrm>
          <a:off x="9608820" y="31005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170</xdr:row>
      <xdr:rowOff>0</xdr:rowOff>
    </xdr:from>
    <xdr:to>
      <xdr:col>60</xdr:col>
      <xdr:colOff>83820</xdr:colOff>
      <xdr:row>170</xdr:row>
      <xdr:rowOff>114300</xdr:rowOff>
    </xdr:to>
    <xdr:sp macro="" textlink="">
      <xdr:nvSpPr>
        <xdr:cNvPr id="1218" name="Arrow: Down 1217">
          <a:extLst>
            <a:ext uri="{FF2B5EF4-FFF2-40B4-BE49-F238E27FC236}">
              <a16:creationId xmlns:a16="http://schemas.microsoft.com/office/drawing/2014/main" id="{B3DE5F06-6C63-476B-B49D-55E6DD861526}"/>
            </a:ext>
          </a:extLst>
        </xdr:cNvPr>
        <xdr:cNvSpPr/>
      </xdr:nvSpPr>
      <xdr:spPr>
        <a:xfrm rot="10800000">
          <a:off x="16177260" y="31188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171</xdr:row>
      <xdr:rowOff>0</xdr:rowOff>
    </xdr:from>
    <xdr:to>
      <xdr:col>71</xdr:col>
      <xdr:colOff>83820</xdr:colOff>
      <xdr:row>171</xdr:row>
      <xdr:rowOff>114300</xdr:rowOff>
    </xdr:to>
    <xdr:sp macro="" textlink="">
      <xdr:nvSpPr>
        <xdr:cNvPr id="1219" name="Arrow: Down 1218">
          <a:extLst>
            <a:ext uri="{FF2B5EF4-FFF2-40B4-BE49-F238E27FC236}">
              <a16:creationId xmlns:a16="http://schemas.microsoft.com/office/drawing/2014/main" id="{91AB96E3-0714-4B62-9C68-06CE1D1B1C53}"/>
            </a:ext>
          </a:extLst>
        </xdr:cNvPr>
        <xdr:cNvSpPr/>
      </xdr:nvSpPr>
      <xdr:spPr>
        <a:xfrm>
          <a:off x="1849374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171</xdr:row>
      <xdr:rowOff>0</xdr:rowOff>
    </xdr:from>
    <xdr:to>
      <xdr:col>45</xdr:col>
      <xdr:colOff>83820</xdr:colOff>
      <xdr:row>171</xdr:row>
      <xdr:rowOff>114300</xdr:rowOff>
    </xdr:to>
    <xdr:sp macro="" textlink="">
      <xdr:nvSpPr>
        <xdr:cNvPr id="1220" name="Arrow: Down 1219">
          <a:extLst>
            <a:ext uri="{FF2B5EF4-FFF2-40B4-BE49-F238E27FC236}">
              <a16:creationId xmlns:a16="http://schemas.microsoft.com/office/drawing/2014/main" id="{E3E2F63C-0888-4918-A39B-2D93E7833CB7}"/>
            </a:ext>
          </a:extLst>
        </xdr:cNvPr>
        <xdr:cNvSpPr/>
      </xdr:nvSpPr>
      <xdr:spPr>
        <a:xfrm rot="10800000">
          <a:off x="1141476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171</xdr:row>
      <xdr:rowOff>0</xdr:rowOff>
    </xdr:from>
    <xdr:to>
      <xdr:col>24</xdr:col>
      <xdr:colOff>83820</xdr:colOff>
      <xdr:row>171</xdr:row>
      <xdr:rowOff>114300</xdr:rowOff>
    </xdr:to>
    <xdr:sp macro="" textlink="">
      <xdr:nvSpPr>
        <xdr:cNvPr id="1221" name="Arrow: Down 1220">
          <a:extLst>
            <a:ext uri="{FF2B5EF4-FFF2-40B4-BE49-F238E27FC236}">
              <a16:creationId xmlns:a16="http://schemas.microsoft.com/office/drawing/2014/main" id="{438B9432-06A9-4345-A060-0107A106A21A}"/>
            </a:ext>
          </a:extLst>
        </xdr:cNvPr>
        <xdr:cNvSpPr/>
      </xdr:nvSpPr>
      <xdr:spPr>
        <a:xfrm>
          <a:off x="6446520" y="3118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171</xdr:row>
      <xdr:rowOff>0</xdr:rowOff>
    </xdr:from>
    <xdr:to>
      <xdr:col>5</xdr:col>
      <xdr:colOff>83820</xdr:colOff>
      <xdr:row>171</xdr:row>
      <xdr:rowOff>114300</xdr:rowOff>
    </xdr:to>
    <xdr:sp macro="" textlink="">
      <xdr:nvSpPr>
        <xdr:cNvPr id="1227" name="Arrow: Down 1226">
          <a:extLst>
            <a:ext uri="{FF2B5EF4-FFF2-40B4-BE49-F238E27FC236}">
              <a16:creationId xmlns:a16="http://schemas.microsoft.com/office/drawing/2014/main" id="{3479F9CF-852F-4FC9-8C98-7474285BE513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171</xdr:row>
      <xdr:rowOff>0</xdr:rowOff>
    </xdr:from>
    <xdr:to>
      <xdr:col>11</xdr:col>
      <xdr:colOff>83820</xdr:colOff>
      <xdr:row>171</xdr:row>
      <xdr:rowOff>114300</xdr:rowOff>
    </xdr:to>
    <xdr:sp macro="" textlink="">
      <xdr:nvSpPr>
        <xdr:cNvPr id="1229" name="Arrow: Down 1228">
          <a:extLst>
            <a:ext uri="{FF2B5EF4-FFF2-40B4-BE49-F238E27FC236}">
              <a16:creationId xmlns:a16="http://schemas.microsoft.com/office/drawing/2014/main" id="{AEC12D64-7BBD-4F54-9288-ACF1EAA3EBA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171</xdr:row>
      <xdr:rowOff>0</xdr:rowOff>
    </xdr:from>
    <xdr:to>
      <xdr:col>60</xdr:col>
      <xdr:colOff>83820</xdr:colOff>
      <xdr:row>171</xdr:row>
      <xdr:rowOff>114300</xdr:rowOff>
    </xdr:to>
    <xdr:sp macro="" textlink="">
      <xdr:nvSpPr>
        <xdr:cNvPr id="1231" name="Arrow: Down 1230">
          <a:extLst>
            <a:ext uri="{FF2B5EF4-FFF2-40B4-BE49-F238E27FC236}">
              <a16:creationId xmlns:a16="http://schemas.microsoft.com/office/drawing/2014/main" id="{7E7A6FB0-5219-4743-B52E-B11F9F580E3E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171</xdr:row>
      <xdr:rowOff>0</xdr:rowOff>
    </xdr:from>
    <xdr:to>
      <xdr:col>39</xdr:col>
      <xdr:colOff>83820</xdr:colOff>
      <xdr:row>171</xdr:row>
      <xdr:rowOff>114300</xdr:rowOff>
    </xdr:to>
    <xdr:sp macro="" textlink="">
      <xdr:nvSpPr>
        <xdr:cNvPr id="1232" name="Arrow: Down 1231">
          <a:extLst>
            <a:ext uri="{FF2B5EF4-FFF2-40B4-BE49-F238E27FC236}">
              <a16:creationId xmlns:a16="http://schemas.microsoft.com/office/drawing/2014/main" id="{19E449A9-0499-41FC-A9E0-4D45A5A3C819}"/>
            </a:ext>
          </a:extLst>
        </xdr:cNvPr>
        <xdr:cNvSpPr/>
      </xdr:nvSpPr>
      <xdr:spPr>
        <a:xfrm rot="10800000">
          <a:off x="96316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172</xdr:row>
      <xdr:rowOff>0</xdr:rowOff>
    </xdr:from>
    <xdr:to>
      <xdr:col>71</xdr:col>
      <xdr:colOff>83820</xdr:colOff>
      <xdr:row>172</xdr:row>
      <xdr:rowOff>114300</xdr:rowOff>
    </xdr:to>
    <xdr:sp macro="" textlink="">
      <xdr:nvSpPr>
        <xdr:cNvPr id="1233" name="Arrow: Down 1232">
          <a:extLst>
            <a:ext uri="{FF2B5EF4-FFF2-40B4-BE49-F238E27FC236}">
              <a16:creationId xmlns:a16="http://schemas.microsoft.com/office/drawing/2014/main" id="{179F4C67-D1AE-44DE-A31F-637264706A35}"/>
            </a:ext>
          </a:extLst>
        </xdr:cNvPr>
        <xdr:cNvSpPr/>
      </xdr:nvSpPr>
      <xdr:spPr>
        <a:xfrm>
          <a:off x="20185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172</xdr:row>
      <xdr:rowOff>0</xdr:rowOff>
    </xdr:from>
    <xdr:to>
      <xdr:col>24</xdr:col>
      <xdr:colOff>83820</xdr:colOff>
      <xdr:row>172</xdr:row>
      <xdr:rowOff>114300</xdr:rowOff>
    </xdr:to>
    <xdr:sp macro="" textlink="">
      <xdr:nvSpPr>
        <xdr:cNvPr id="1235" name="Arrow: Down 1234">
          <a:extLst>
            <a:ext uri="{FF2B5EF4-FFF2-40B4-BE49-F238E27FC236}">
              <a16:creationId xmlns:a16="http://schemas.microsoft.com/office/drawing/2014/main" id="{CFA28A94-7B73-41DC-B321-E35A0887325D}"/>
            </a:ext>
          </a:extLst>
        </xdr:cNvPr>
        <xdr:cNvSpPr/>
      </xdr:nvSpPr>
      <xdr:spPr>
        <a:xfrm>
          <a:off x="646938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172</xdr:row>
      <xdr:rowOff>0</xdr:rowOff>
    </xdr:from>
    <xdr:to>
      <xdr:col>5</xdr:col>
      <xdr:colOff>83820</xdr:colOff>
      <xdr:row>172</xdr:row>
      <xdr:rowOff>114300</xdr:rowOff>
    </xdr:to>
    <xdr:sp macro="" textlink="">
      <xdr:nvSpPr>
        <xdr:cNvPr id="1236" name="Arrow: Down 1235">
          <a:extLst>
            <a:ext uri="{FF2B5EF4-FFF2-40B4-BE49-F238E27FC236}">
              <a16:creationId xmlns:a16="http://schemas.microsoft.com/office/drawing/2014/main" id="{60EFABB4-18CC-4A55-B470-7F0CE052CE4C}"/>
            </a:ext>
          </a:extLst>
        </xdr:cNvPr>
        <xdr:cNvSpPr/>
      </xdr:nvSpPr>
      <xdr:spPr>
        <a:xfrm>
          <a:off x="192786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172</xdr:row>
      <xdr:rowOff>0</xdr:rowOff>
    </xdr:from>
    <xdr:to>
      <xdr:col>11</xdr:col>
      <xdr:colOff>83820</xdr:colOff>
      <xdr:row>172</xdr:row>
      <xdr:rowOff>114300</xdr:rowOff>
    </xdr:to>
    <xdr:sp macro="" textlink="">
      <xdr:nvSpPr>
        <xdr:cNvPr id="1237" name="Arrow: Down 1236">
          <a:extLst>
            <a:ext uri="{FF2B5EF4-FFF2-40B4-BE49-F238E27FC236}">
              <a16:creationId xmlns:a16="http://schemas.microsoft.com/office/drawing/2014/main" id="{4A571F86-ADBA-447B-85A2-8A113BE37C60}"/>
            </a:ext>
          </a:extLst>
        </xdr:cNvPr>
        <xdr:cNvSpPr/>
      </xdr:nvSpPr>
      <xdr:spPr>
        <a:xfrm>
          <a:off x="361950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172</xdr:row>
      <xdr:rowOff>0</xdr:rowOff>
    </xdr:from>
    <xdr:to>
      <xdr:col>60</xdr:col>
      <xdr:colOff>83820</xdr:colOff>
      <xdr:row>172</xdr:row>
      <xdr:rowOff>114300</xdr:rowOff>
    </xdr:to>
    <xdr:sp macro="" textlink="">
      <xdr:nvSpPr>
        <xdr:cNvPr id="1238" name="Arrow: Down 1237">
          <a:extLst>
            <a:ext uri="{FF2B5EF4-FFF2-40B4-BE49-F238E27FC236}">
              <a16:creationId xmlns:a16="http://schemas.microsoft.com/office/drawing/2014/main" id="{903C114B-5F8A-406B-B7DB-79A99A9895B5}"/>
            </a:ext>
          </a:extLst>
        </xdr:cNvPr>
        <xdr:cNvSpPr/>
      </xdr:nvSpPr>
      <xdr:spPr>
        <a:xfrm>
          <a:off x="16200120" y="3137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172</xdr:row>
      <xdr:rowOff>0</xdr:rowOff>
    </xdr:from>
    <xdr:to>
      <xdr:col>39</xdr:col>
      <xdr:colOff>83820</xdr:colOff>
      <xdr:row>172</xdr:row>
      <xdr:rowOff>114300</xdr:rowOff>
    </xdr:to>
    <xdr:sp macro="" textlink="">
      <xdr:nvSpPr>
        <xdr:cNvPr id="1242" name="Arrow: Down 1241">
          <a:extLst>
            <a:ext uri="{FF2B5EF4-FFF2-40B4-BE49-F238E27FC236}">
              <a16:creationId xmlns:a16="http://schemas.microsoft.com/office/drawing/2014/main" id="{B41B6D56-6093-4973-B6D6-EAA2B12DB33E}"/>
            </a:ext>
          </a:extLst>
        </xdr:cNvPr>
        <xdr:cNvSpPr/>
      </xdr:nvSpPr>
      <xdr:spPr>
        <a:xfrm>
          <a:off x="963168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172</xdr:row>
      <xdr:rowOff>0</xdr:rowOff>
    </xdr:from>
    <xdr:to>
      <xdr:col>45</xdr:col>
      <xdr:colOff>83820</xdr:colOff>
      <xdr:row>172</xdr:row>
      <xdr:rowOff>114300</xdr:rowOff>
    </xdr:to>
    <xdr:sp macro="" textlink="">
      <xdr:nvSpPr>
        <xdr:cNvPr id="1243" name="Arrow: Down 1242">
          <a:extLst>
            <a:ext uri="{FF2B5EF4-FFF2-40B4-BE49-F238E27FC236}">
              <a16:creationId xmlns:a16="http://schemas.microsoft.com/office/drawing/2014/main" id="{745DFAE3-C781-42EB-A433-42D0EAE34D02}"/>
            </a:ext>
          </a:extLst>
        </xdr:cNvPr>
        <xdr:cNvSpPr/>
      </xdr:nvSpPr>
      <xdr:spPr>
        <a:xfrm>
          <a:off x="11437620" y="31554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173</xdr:row>
      <xdr:rowOff>0</xdr:rowOff>
    </xdr:from>
    <xdr:to>
      <xdr:col>71</xdr:col>
      <xdr:colOff>83820</xdr:colOff>
      <xdr:row>173</xdr:row>
      <xdr:rowOff>114300</xdr:rowOff>
    </xdr:to>
    <xdr:sp macro="" textlink="">
      <xdr:nvSpPr>
        <xdr:cNvPr id="1244" name="Arrow: Down 1243">
          <a:extLst>
            <a:ext uri="{FF2B5EF4-FFF2-40B4-BE49-F238E27FC236}">
              <a16:creationId xmlns:a16="http://schemas.microsoft.com/office/drawing/2014/main" id="{79C2634B-EC26-4B91-84E8-696F121EE051}"/>
            </a:ext>
          </a:extLst>
        </xdr:cNvPr>
        <xdr:cNvSpPr/>
      </xdr:nvSpPr>
      <xdr:spPr>
        <a:xfrm>
          <a:off x="17960340" y="3155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173</xdr:row>
      <xdr:rowOff>0</xdr:rowOff>
    </xdr:from>
    <xdr:to>
      <xdr:col>45</xdr:col>
      <xdr:colOff>83820</xdr:colOff>
      <xdr:row>173</xdr:row>
      <xdr:rowOff>114300</xdr:rowOff>
    </xdr:to>
    <xdr:sp macro="" textlink="">
      <xdr:nvSpPr>
        <xdr:cNvPr id="1252" name="Arrow: Down 1251">
          <a:extLst>
            <a:ext uri="{FF2B5EF4-FFF2-40B4-BE49-F238E27FC236}">
              <a16:creationId xmlns:a16="http://schemas.microsoft.com/office/drawing/2014/main" id="{D3CEE987-C075-4060-9923-19B281729701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173</xdr:row>
      <xdr:rowOff>0</xdr:rowOff>
    </xdr:from>
    <xdr:to>
      <xdr:col>39</xdr:col>
      <xdr:colOff>83820</xdr:colOff>
      <xdr:row>173</xdr:row>
      <xdr:rowOff>114300</xdr:rowOff>
    </xdr:to>
    <xdr:sp macro="" textlink="">
      <xdr:nvSpPr>
        <xdr:cNvPr id="1254" name="Arrow: Down 1253">
          <a:extLst>
            <a:ext uri="{FF2B5EF4-FFF2-40B4-BE49-F238E27FC236}">
              <a16:creationId xmlns:a16="http://schemas.microsoft.com/office/drawing/2014/main" id="{129931A5-F68C-447E-BB00-90312D031D4A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173</xdr:row>
      <xdr:rowOff>0</xdr:rowOff>
    </xdr:from>
    <xdr:to>
      <xdr:col>11</xdr:col>
      <xdr:colOff>83820</xdr:colOff>
      <xdr:row>173</xdr:row>
      <xdr:rowOff>114300</xdr:rowOff>
    </xdr:to>
    <xdr:sp macro="" textlink="">
      <xdr:nvSpPr>
        <xdr:cNvPr id="1256" name="Arrow: Down 1255">
          <a:extLst>
            <a:ext uri="{FF2B5EF4-FFF2-40B4-BE49-F238E27FC236}">
              <a16:creationId xmlns:a16="http://schemas.microsoft.com/office/drawing/2014/main" id="{9986C4CD-5848-4568-8CFE-AC45F5EA951A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173</xdr:row>
      <xdr:rowOff>0</xdr:rowOff>
    </xdr:from>
    <xdr:to>
      <xdr:col>24</xdr:col>
      <xdr:colOff>83820</xdr:colOff>
      <xdr:row>173</xdr:row>
      <xdr:rowOff>114300</xdr:rowOff>
    </xdr:to>
    <xdr:sp macro="" textlink="">
      <xdr:nvSpPr>
        <xdr:cNvPr id="1257" name="Arrow: Down 1256">
          <a:extLst>
            <a:ext uri="{FF2B5EF4-FFF2-40B4-BE49-F238E27FC236}">
              <a16:creationId xmlns:a16="http://schemas.microsoft.com/office/drawing/2014/main" id="{A068FFC5-10C9-4EA8-9C26-C658BB70C709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5</xdr:col>
      <xdr:colOff>83820</xdr:colOff>
      <xdr:row>173</xdr:row>
      <xdr:rowOff>114300</xdr:rowOff>
    </xdr:to>
    <xdr:sp macro="" textlink="">
      <xdr:nvSpPr>
        <xdr:cNvPr id="1259" name="Arrow: Down 1258">
          <a:extLst>
            <a:ext uri="{FF2B5EF4-FFF2-40B4-BE49-F238E27FC236}">
              <a16:creationId xmlns:a16="http://schemas.microsoft.com/office/drawing/2014/main" id="{6B1661B0-7ACA-4985-BE54-290472C57437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173</xdr:row>
      <xdr:rowOff>0</xdr:rowOff>
    </xdr:from>
    <xdr:to>
      <xdr:col>60</xdr:col>
      <xdr:colOff>83820</xdr:colOff>
      <xdr:row>173</xdr:row>
      <xdr:rowOff>114300</xdr:rowOff>
    </xdr:to>
    <xdr:sp macro="" textlink="">
      <xdr:nvSpPr>
        <xdr:cNvPr id="1261" name="Arrow: Down 1260">
          <a:extLst>
            <a:ext uri="{FF2B5EF4-FFF2-40B4-BE49-F238E27FC236}">
              <a16:creationId xmlns:a16="http://schemas.microsoft.com/office/drawing/2014/main" id="{57D9F07F-9044-45DB-A7B4-73300BCAECB8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174</xdr:row>
      <xdr:rowOff>0</xdr:rowOff>
    </xdr:from>
    <xdr:to>
      <xdr:col>71</xdr:col>
      <xdr:colOff>83820</xdr:colOff>
      <xdr:row>174</xdr:row>
      <xdr:rowOff>114300</xdr:rowOff>
    </xdr:to>
    <xdr:sp macro="" textlink="">
      <xdr:nvSpPr>
        <xdr:cNvPr id="1269" name="Arrow: Down 1268">
          <a:extLst>
            <a:ext uri="{FF2B5EF4-FFF2-40B4-BE49-F238E27FC236}">
              <a16:creationId xmlns:a16="http://schemas.microsoft.com/office/drawing/2014/main" id="{96DEA6FE-7104-4230-9815-3CAC1AD1C8C0}"/>
            </a:ext>
          </a:extLst>
        </xdr:cNvPr>
        <xdr:cNvSpPr/>
      </xdr:nvSpPr>
      <xdr:spPr>
        <a:xfrm>
          <a:off x="1796034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174</xdr:row>
      <xdr:rowOff>0</xdr:rowOff>
    </xdr:from>
    <xdr:to>
      <xdr:col>45</xdr:col>
      <xdr:colOff>83820</xdr:colOff>
      <xdr:row>174</xdr:row>
      <xdr:rowOff>114300</xdr:rowOff>
    </xdr:to>
    <xdr:sp macro="" textlink="">
      <xdr:nvSpPr>
        <xdr:cNvPr id="1270" name="Arrow: Down 1269">
          <a:extLst>
            <a:ext uri="{FF2B5EF4-FFF2-40B4-BE49-F238E27FC236}">
              <a16:creationId xmlns:a16="http://schemas.microsoft.com/office/drawing/2014/main" id="{5DEC72C7-A7DA-462C-B580-598151639655}"/>
            </a:ext>
          </a:extLst>
        </xdr:cNvPr>
        <xdr:cNvSpPr/>
      </xdr:nvSpPr>
      <xdr:spPr>
        <a:xfrm rot="10800000">
          <a:off x="1088136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174</xdr:row>
      <xdr:rowOff>0</xdr:rowOff>
    </xdr:from>
    <xdr:to>
      <xdr:col>39</xdr:col>
      <xdr:colOff>83820</xdr:colOff>
      <xdr:row>174</xdr:row>
      <xdr:rowOff>114300</xdr:rowOff>
    </xdr:to>
    <xdr:sp macro="" textlink="">
      <xdr:nvSpPr>
        <xdr:cNvPr id="1271" name="Arrow: Down 1270">
          <a:extLst>
            <a:ext uri="{FF2B5EF4-FFF2-40B4-BE49-F238E27FC236}">
              <a16:creationId xmlns:a16="http://schemas.microsoft.com/office/drawing/2014/main" id="{23D4FF8E-AB77-41EA-9D2D-261A4F473EBF}"/>
            </a:ext>
          </a:extLst>
        </xdr:cNvPr>
        <xdr:cNvSpPr/>
      </xdr:nvSpPr>
      <xdr:spPr>
        <a:xfrm rot="10800000">
          <a:off x="9075420" y="3173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174</xdr:row>
      <xdr:rowOff>0</xdr:rowOff>
    </xdr:from>
    <xdr:to>
      <xdr:col>11</xdr:col>
      <xdr:colOff>83820</xdr:colOff>
      <xdr:row>174</xdr:row>
      <xdr:rowOff>114300</xdr:rowOff>
    </xdr:to>
    <xdr:sp macro="" textlink="">
      <xdr:nvSpPr>
        <xdr:cNvPr id="1272" name="Arrow: Down 1271">
          <a:extLst>
            <a:ext uri="{FF2B5EF4-FFF2-40B4-BE49-F238E27FC236}">
              <a16:creationId xmlns:a16="http://schemas.microsoft.com/office/drawing/2014/main" id="{F2A85568-8B70-4598-887B-B81AB18A9648}"/>
            </a:ext>
          </a:extLst>
        </xdr:cNvPr>
        <xdr:cNvSpPr/>
      </xdr:nvSpPr>
      <xdr:spPr>
        <a:xfrm rot="10800000">
          <a:off x="361950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174</xdr:row>
      <xdr:rowOff>0</xdr:rowOff>
    </xdr:from>
    <xdr:to>
      <xdr:col>24</xdr:col>
      <xdr:colOff>83820</xdr:colOff>
      <xdr:row>174</xdr:row>
      <xdr:rowOff>114300</xdr:rowOff>
    </xdr:to>
    <xdr:sp macro="" textlink="">
      <xdr:nvSpPr>
        <xdr:cNvPr id="1273" name="Arrow: Down 1272">
          <a:extLst>
            <a:ext uri="{FF2B5EF4-FFF2-40B4-BE49-F238E27FC236}">
              <a16:creationId xmlns:a16="http://schemas.microsoft.com/office/drawing/2014/main" id="{1B588769-9ED2-4B09-A6F5-1E5E2C2C1A24}"/>
            </a:ext>
          </a:extLst>
        </xdr:cNvPr>
        <xdr:cNvSpPr/>
      </xdr:nvSpPr>
      <xdr:spPr>
        <a:xfrm rot="10800000">
          <a:off x="591312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174</xdr:row>
      <xdr:rowOff>0</xdr:rowOff>
    </xdr:from>
    <xdr:to>
      <xdr:col>5</xdr:col>
      <xdr:colOff>83820</xdr:colOff>
      <xdr:row>174</xdr:row>
      <xdr:rowOff>114300</xdr:rowOff>
    </xdr:to>
    <xdr:sp macro="" textlink="">
      <xdr:nvSpPr>
        <xdr:cNvPr id="1274" name="Arrow: Down 1273">
          <a:extLst>
            <a:ext uri="{FF2B5EF4-FFF2-40B4-BE49-F238E27FC236}">
              <a16:creationId xmlns:a16="http://schemas.microsoft.com/office/drawing/2014/main" id="{4E7B8F9E-767F-46A8-9FFC-4ECDDDFB0502}"/>
            </a:ext>
          </a:extLst>
        </xdr:cNvPr>
        <xdr:cNvSpPr/>
      </xdr:nvSpPr>
      <xdr:spPr>
        <a:xfrm rot="10800000">
          <a:off x="1927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174</xdr:row>
      <xdr:rowOff>0</xdr:rowOff>
    </xdr:from>
    <xdr:to>
      <xdr:col>60</xdr:col>
      <xdr:colOff>83820</xdr:colOff>
      <xdr:row>174</xdr:row>
      <xdr:rowOff>114300</xdr:rowOff>
    </xdr:to>
    <xdr:sp macro="" textlink="">
      <xdr:nvSpPr>
        <xdr:cNvPr id="1275" name="Arrow: Down 1274">
          <a:extLst>
            <a:ext uri="{FF2B5EF4-FFF2-40B4-BE49-F238E27FC236}">
              <a16:creationId xmlns:a16="http://schemas.microsoft.com/office/drawing/2014/main" id="{B71B9B81-F9A7-4323-BE20-77AFF7670C32}"/>
            </a:ext>
          </a:extLst>
        </xdr:cNvPr>
        <xdr:cNvSpPr/>
      </xdr:nvSpPr>
      <xdr:spPr>
        <a:xfrm rot="10800000">
          <a:off x="15643860" y="3173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168</xdr:row>
      <xdr:rowOff>0</xdr:rowOff>
    </xdr:from>
    <xdr:to>
      <xdr:col>14</xdr:col>
      <xdr:colOff>83820</xdr:colOff>
      <xdr:row>168</xdr:row>
      <xdr:rowOff>106680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F78BC0F9-39C4-4852-AAED-69A6F99580AB}"/>
            </a:ext>
          </a:extLst>
        </xdr:cNvPr>
        <xdr:cNvSpPr/>
      </xdr:nvSpPr>
      <xdr:spPr>
        <a:xfrm rot="10800000">
          <a:off x="5158740" y="30921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170</xdr:row>
      <xdr:rowOff>0</xdr:rowOff>
    </xdr:from>
    <xdr:to>
      <xdr:col>14</xdr:col>
      <xdr:colOff>83820</xdr:colOff>
      <xdr:row>170</xdr:row>
      <xdr:rowOff>106680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85812E6A-05B2-4103-A5CD-1BF7059D8DEA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169</xdr:row>
      <xdr:rowOff>0</xdr:rowOff>
    </xdr:from>
    <xdr:to>
      <xdr:col>14</xdr:col>
      <xdr:colOff>83820</xdr:colOff>
      <xdr:row>169</xdr:row>
      <xdr:rowOff>114300</xdr:rowOff>
    </xdr:to>
    <xdr:sp macro="" textlink="">
      <xdr:nvSpPr>
        <xdr:cNvPr id="171" name="Arrow: Down 170">
          <a:extLst>
            <a:ext uri="{FF2B5EF4-FFF2-40B4-BE49-F238E27FC236}">
              <a16:creationId xmlns:a16="http://schemas.microsoft.com/office/drawing/2014/main" id="{4A6F4A63-6047-4F9F-8CC3-F01B4FFF0F4F}"/>
            </a:ext>
          </a:extLst>
        </xdr:cNvPr>
        <xdr:cNvSpPr/>
      </xdr:nvSpPr>
      <xdr:spPr>
        <a:xfrm>
          <a:off x="5158740" y="31104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171</xdr:row>
      <xdr:rowOff>0</xdr:rowOff>
    </xdr:from>
    <xdr:to>
      <xdr:col>14</xdr:col>
      <xdr:colOff>83820</xdr:colOff>
      <xdr:row>171</xdr:row>
      <xdr:rowOff>106680</xdr:rowOff>
    </xdr:to>
    <xdr:sp macro="" textlink="">
      <xdr:nvSpPr>
        <xdr:cNvPr id="172" name="Arrow: Down 171">
          <a:extLst>
            <a:ext uri="{FF2B5EF4-FFF2-40B4-BE49-F238E27FC236}">
              <a16:creationId xmlns:a16="http://schemas.microsoft.com/office/drawing/2014/main" id="{ACFAD0E4-25B3-4AA3-B279-7556493E8209}"/>
            </a:ext>
          </a:extLst>
        </xdr:cNvPr>
        <xdr:cNvSpPr/>
      </xdr:nvSpPr>
      <xdr:spPr>
        <a:xfrm rot="10800000">
          <a:off x="5158740" y="31287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172</xdr:row>
      <xdr:rowOff>0</xdr:rowOff>
    </xdr:from>
    <xdr:to>
      <xdr:col>14</xdr:col>
      <xdr:colOff>83820</xdr:colOff>
      <xdr:row>172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23D41404-9520-4656-831E-9ECE273367BF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173</xdr:row>
      <xdr:rowOff>0</xdr:rowOff>
    </xdr:from>
    <xdr:to>
      <xdr:col>14</xdr:col>
      <xdr:colOff>83820</xdr:colOff>
      <xdr:row>173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15558FD4-5227-40BC-A3CE-C1B9EE7B8DAD}"/>
            </a:ext>
          </a:extLst>
        </xdr:cNvPr>
        <xdr:cNvSpPr/>
      </xdr:nvSpPr>
      <xdr:spPr>
        <a:xfrm>
          <a:off x="5158740" y="31653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174</xdr:row>
      <xdr:rowOff>0</xdr:rowOff>
    </xdr:from>
    <xdr:to>
      <xdr:col>14</xdr:col>
      <xdr:colOff>83820</xdr:colOff>
      <xdr:row>174</xdr:row>
      <xdr:rowOff>106680</xdr:rowOff>
    </xdr:to>
    <xdr:sp macro="" textlink="">
      <xdr:nvSpPr>
        <xdr:cNvPr id="178" name="Arrow: Down 177">
          <a:extLst>
            <a:ext uri="{FF2B5EF4-FFF2-40B4-BE49-F238E27FC236}">
              <a16:creationId xmlns:a16="http://schemas.microsoft.com/office/drawing/2014/main" id="{0971A6D1-D616-40E7-9962-3820D975DA94}"/>
            </a:ext>
          </a:extLst>
        </xdr:cNvPr>
        <xdr:cNvSpPr/>
      </xdr:nvSpPr>
      <xdr:spPr>
        <a:xfrm rot="10800000">
          <a:off x="5158740" y="320192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14</xdr:col>
      <xdr:colOff>83820</xdr:colOff>
      <xdr:row>175</xdr:row>
      <xdr:rowOff>114300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A4D2CA08-F910-484A-B1C0-6FFDF3F728A2}"/>
            </a:ext>
          </a:extLst>
        </xdr:cNvPr>
        <xdr:cNvSpPr/>
      </xdr:nvSpPr>
      <xdr:spPr>
        <a:xfrm>
          <a:off x="5158740" y="322021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123</xdr:row>
      <xdr:rowOff>0</xdr:rowOff>
    </xdr:from>
    <xdr:to>
      <xdr:col>28</xdr:col>
      <xdr:colOff>83820</xdr:colOff>
      <xdr:row>123</xdr:row>
      <xdr:rowOff>114300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DBF2BEAC-72F5-40AB-BF25-842BE363E2B1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124</xdr:row>
      <xdr:rowOff>0</xdr:rowOff>
    </xdr:from>
    <xdr:to>
      <xdr:col>28</xdr:col>
      <xdr:colOff>83820</xdr:colOff>
      <xdr:row>124</xdr:row>
      <xdr:rowOff>114300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DD0C338-5FA4-45F1-A2D5-A5189D51B6ED}"/>
            </a:ext>
          </a:extLst>
        </xdr:cNvPr>
        <xdr:cNvSpPr/>
      </xdr:nvSpPr>
      <xdr:spPr>
        <a:xfrm rot="10800000">
          <a:off x="11803380" y="23050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125</xdr:row>
      <xdr:rowOff>0</xdr:rowOff>
    </xdr:from>
    <xdr:to>
      <xdr:col>28</xdr:col>
      <xdr:colOff>83820</xdr:colOff>
      <xdr:row>125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D4473209-040F-4E0E-B7A1-A8DA37743506}"/>
            </a:ext>
          </a:extLst>
        </xdr:cNvPr>
        <xdr:cNvSpPr/>
      </xdr:nvSpPr>
      <xdr:spPr>
        <a:xfrm rot="10800000">
          <a:off x="11803380" y="2323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126</xdr:row>
      <xdr:rowOff>0</xdr:rowOff>
    </xdr:from>
    <xdr:to>
      <xdr:col>28</xdr:col>
      <xdr:colOff>83820</xdr:colOff>
      <xdr:row>126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7D3F94A4-93F5-4B01-957A-11400BC1A5C7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127</xdr:row>
      <xdr:rowOff>0</xdr:rowOff>
    </xdr:from>
    <xdr:to>
      <xdr:col>28</xdr:col>
      <xdr:colOff>83820</xdr:colOff>
      <xdr:row>127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3F7CF259-6E87-4ECA-A964-63BD5FCF1FF4}"/>
            </a:ext>
          </a:extLst>
        </xdr:cNvPr>
        <xdr:cNvSpPr/>
      </xdr:nvSpPr>
      <xdr:spPr>
        <a:xfrm>
          <a:off x="11803380" y="2359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128</xdr:row>
      <xdr:rowOff>0</xdr:rowOff>
    </xdr:from>
    <xdr:to>
      <xdr:col>28</xdr:col>
      <xdr:colOff>83820</xdr:colOff>
      <xdr:row>128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5774972C-47AC-4FFE-993E-29FF5AFFFE67}"/>
            </a:ext>
          </a:extLst>
        </xdr:cNvPr>
        <xdr:cNvSpPr/>
      </xdr:nvSpPr>
      <xdr:spPr>
        <a:xfrm>
          <a:off x="11803380" y="2378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129</xdr:row>
      <xdr:rowOff>0</xdr:rowOff>
    </xdr:from>
    <xdr:to>
      <xdr:col>28</xdr:col>
      <xdr:colOff>83820</xdr:colOff>
      <xdr:row>129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064AD02-2972-43D7-B816-6CA71D96B061}"/>
            </a:ext>
          </a:extLst>
        </xdr:cNvPr>
        <xdr:cNvSpPr/>
      </xdr:nvSpPr>
      <xdr:spPr>
        <a:xfrm>
          <a:off x="11803380" y="2396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65"/>
  <sheetViews>
    <sheetView tabSelected="1" topLeftCell="A154" zoomScaleNormal="100" workbookViewId="0">
      <selection activeCell="BC176" sqref="BC17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2.21875" customWidth="1"/>
    <col min="14" max="14" width="8.777343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80" t="s">
        <v>5</v>
      </c>
      <c r="C1" s="580"/>
      <c r="D1" s="580"/>
    </row>
    <row r="2" spans="2:90" ht="15.6" x14ac:dyDescent="0.3">
      <c r="B2" s="580" t="s">
        <v>6</v>
      </c>
      <c r="C2" s="580"/>
      <c r="D2" s="580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85" t="s">
        <v>13</v>
      </c>
      <c r="C3" s="585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81" t="s">
        <v>11</v>
      </c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11"/>
      <c r="AE4" s="325"/>
      <c r="AF4" s="447"/>
      <c r="AG4" s="447"/>
      <c r="AH4" s="447"/>
      <c r="AI4" s="447"/>
      <c r="AJ4" s="12"/>
      <c r="AL4" s="597" t="s">
        <v>14</v>
      </c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8"/>
      <c r="AX4" s="598"/>
      <c r="AY4" s="598"/>
      <c r="AZ4" s="598"/>
      <c r="BA4" s="598"/>
      <c r="BB4" s="598"/>
      <c r="BC4" s="598"/>
      <c r="BD4" s="598"/>
      <c r="BE4" s="598"/>
      <c r="BF4" s="598"/>
      <c r="BG4" s="598"/>
      <c r="BH4" s="598"/>
      <c r="BI4" s="598"/>
      <c r="BJ4" s="598"/>
      <c r="BK4" s="598"/>
      <c r="BL4" s="598"/>
      <c r="BM4" s="598"/>
      <c r="BN4" s="598"/>
      <c r="BO4" s="598"/>
      <c r="BP4" s="598"/>
      <c r="BQ4" s="598"/>
      <c r="BR4" s="598"/>
      <c r="BS4" s="598"/>
      <c r="BT4" s="598"/>
      <c r="BU4" s="599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86" t="s">
        <v>12</v>
      </c>
      <c r="G6" s="586"/>
      <c r="H6" s="586"/>
      <c r="I6" s="586"/>
      <c r="J6" s="586"/>
      <c r="K6" s="586"/>
      <c r="L6" s="586"/>
      <c r="M6" s="335"/>
      <c r="N6" s="544"/>
      <c r="O6" s="335"/>
      <c r="P6" s="336"/>
      <c r="Q6" s="592" t="s">
        <v>124</v>
      </c>
      <c r="R6" s="586"/>
      <c r="S6" s="586"/>
      <c r="T6" s="586"/>
      <c r="U6" s="593"/>
      <c r="V6" s="3"/>
      <c r="W6" s="8" t="s">
        <v>7</v>
      </c>
      <c r="X6" s="30"/>
      <c r="Y6" s="587">
        <v>1.2500000000000001E-2</v>
      </c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8"/>
      <c r="AK6" s="3"/>
      <c r="AL6" s="604" t="s">
        <v>27</v>
      </c>
      <c r="AM6" s="605"/>
      <c r="AN6" s="605"/>
      <c r="AO6" s="605"/>
      <c r="AP6" s="605"/>
      <c r="AQ6" s="605"/>
      <c r="AR6" s="605"/>
      <c r="AS6" s="605"/>
      <c r="AT6" s="605"/>
      <c r="AU6" s="605"/>
      <c r="AV6" s="605"/>
      <c r="AW6" s="605"/>
      <c r="AX6" s="605"/>
      <c r="AY6" s="606"/>
      <c r="AZ6" s="3"/>
      <c r="BA6" s="607" t="s">
        <v>7</v>
      </c>
      <c r="BB6" s="601"/>
      <c r="BC6" s="601"/>
      <c r="BD6" s="97"/>
      <c r="BE6" s="600" t="s">
        <v>26</v>
      </c>
      <c r="BF6" s="600"/>
      <c r="BG6" s="600"/>
      <c r="BH6" s="600"/>
      <c r="BI6" s="600"/>
      <c r="BJ6" s="600"/>
      <c r="BK6" s="600"/>
      <c r="BL6" s="600"/>
      <c r="BM6" s="600"/>
      <c r="BN6" s="600"/>
      <c r="BO6" s="600"/>
      <c r="BP6" s="600"/>
      <c r="BQ6" s="600"/>
      <c r="BR6" s="601"/>
      <c r="BS6" s="601"/>
      <c r="BT6" s="601"/>
      <c r="BU6" s="602"/>
      <c r="BV6" s="3"/>
    </row>
    <row r="7" spans="2:90" ht="16.2" x14ac:dyDescent="0.3">
      <c r="D7" s="583" t="s">
        <v>20</v>
      </c>
      <c r="E7" s="584"/>
      <c r="F7" s="584"/>
      <c r="G7" s="584"/>
      <c r="H7" s="584"/>
      <c r="I7" s="584"/>
      <c r="J7" s="584"/>
      <c r="K7" s="465"/>
      <c r="L7" s="465"/>
      <c r="M7" s="465"/>
      <c r="N7" s="543"/>
      <c r="O7" s="465"/>
      <c r="P7" s="466"/>
      <c r="Q7" s="448"/>
      <c r="R7" s="449"/>
      <c r="S7" s="449"/>
      <c r="T7" s="449"/>
      <c r="U7" s="337"/>
      <c r="V7" s="3"/>
      <c r="W7" s="589" t="s">
        <v>35</v>
      </c>
      <c r="X7" s="590"/>
      <c r="Y7" s="590"/>
      <c r="Z7" s="590"/>
      <c r="AA7" s="590"/>
      <c r="AB7" s="590"/>
      <c r="AC7" s="590"/>
      <c r="AD7" s="590"/>
      <c r="AE7" s="590"/>
      <c r="AF7" s="590"/>
      <c r="AG7" s="590"/>
      <c r="AH7" s="590"/>
      <c r="AI7" s="590"/>
      <c r="AJ7" s="591"/>
      <c r="AK7" s="3"/>
      <c r="AL7" s="583" t="s">
        <v>76</v>
      </c>
      <c r="AM7" s="584"/>
      <c r="AN7" s="584"/>
      <c r="AO7" s="584"/>
      <c r="AP7" s="584"/>
      <c r="AQ7" s="584"/>
      <c r="AR7" s="584"/>
      <c r="AS7" s="584"/>
      <c r="AT7" s="584"/>
      <c r="AU7" s="584"/>
      <c r="AV7" s="584"/>
      <c r="AW7" s="584"/>
      <c r="AX7" s="584"/>
      <c r="AY7" s="603"/>
      <c r="BA7" s="583" t="s">
        <v>25</v>
      </c>
      <c r="BB7" s="584"/>
      <c r="BC7" s="584"/>
      <c r="BD7" s="584"/>
      <c r="BE7" s="584"/>
      <c r="BF7" s="584"/>
      <c r="BG7" s="584"/>
      <c r="BH7" s="584"/>
      <c r="BI7" s="584"/>
      <c r="BJ7" s="584"/>
      <c r="BK7" s="584"/>
      <c r="BL7" s="584"/>
      <c r="BM7" s="584"/>
      <c r="BN7" s="584"/>
      <c r="BO7" s="584"/>
      <c r="BP7" s="584"/>
      <c r="BQ7" s="584"/>
      <c r="BR7" s="584"/>
      <c r="BS7" s="584"/>
      <c r="BT7" s="584"/>
      <c r="BU7" s="603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95" t="s">
        <v>1</v>
      </c>
      <c r="BB8" s="596"/>
      <c r="BC8" s="596"/>
      <c r="BD8" s="64"/>
      <c r="BE8" s="596" t="s">
        <v>24</v>
      </c>
      <c r="BF8" s="596"/>
      <c r="BG8" s="596"/>
      <c r="BH8" s="596"/>
      <c r="BI8" s="608"/>
      <c r="BJ8" s="609" t="s">
        <v>124</v>
      </c>
      <c r="BK8" s="610"/>
      <c r="BL8" s="610"/>
      <c r="BM8" s="611"/>
      <c r="BN8" s="595" t="s">
        <v>24</v>
      </c>
      <c r="BO8" s="596"/>
      <c r="BP8" s="596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85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85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</f>
        <v>2854678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27187.409523809525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</f>
        <v>132741</v>
      </c>
      <c r="AB114" s="33"/>
      <c r="AC114" s="46">
        <f t="shared" si="73"/>
        <v>4.6499465088531873E-2</v>
      </c>
      <c r="AD114" s="33"/>
      <c r="AE114" s="33">
        <f t="shared" si="74"/>
        <v>1264.2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0.41517081786457177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2912769</v>
      </c>
      <c r="I115" s="505" t="s">
        <v>150</v>
      </c>
      <c r="J115" s="38">
        <f t="shared" si="70"/>
        <v>2.0349405432066245E-2</v>
      </c>
      <c r="K115" s="16"/>
      <c r="L115" s="16"/>
      <c r="M115" s="16"/>
      <c r="N115" s="16"/>
      <c r="O115" s="16">
        <f t="shared" si="71"/>
        <v>27478.952830188678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133357</v>
      </c>
      <c r="AB115" s="33"/>
      <c r="AC115" s="46">
        <f t="shared" si="73"/>
        <v>4.5783582563533189E-2</v>
      </c>
      <c r="AD115" s="33"/>
      <c r="AE115" s="33">
        <f t="shared" si="74"/>
        <v>1258.0849056603774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0.42416271252543541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2962272</v>
      </c>
      <c r="I116" s="505" t="s">
        <v>150</v>
      </c>
      <c r="J116" s="38">
        <f t="shared" si="70"/>
        <v>1.5993029313344106E-2</v>
      </c>
      <c r="K116" s="16"/>
      <c r="L116" s="16"/>
      <c r="M116" s="16"/>
      <c r="N116" s="16"/>
      <c r="O116" s="16">
        <f t="shared" si="71"/>
        <v>27684.785046728972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133611</v>
      </c>
      <c r="AB116" s="33"/>
      <c r="AC116" s="46">
        <f t="shared" si="73"/>
        <v>4.5104230806624103E-2</v>
      </c>
      <c r="AD116" s="33"/>
      <c r="AE116" s="33">
        <f t="shared" si="74"/>
        <v>1248.7009345794393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0.4254859108144019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3006802</v>
      </c>
      <c r="I117" s="16"/>
      <c r="J117" s="38">
        <f t="shared" si="70"/>
        <v>1.5032380551144527E-2</v>
      </c>
      <c r="K117" s="16"/>
      <c r="L117" s="16"/>
      <c r="M117" s="16"/>
      <c r="N117" s="16">
        <f>SUM(D111:D117)</f>
        <v>350953</v>
      </c>
      <c r="O117" s="16">
        <f t="shared" si="71"/>
        <v>27840.759259259259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133862</v>
      </c>
      <c r="AB117" s="33"/>
      <c r="AC117" s="46">
        <f t="shared" si="73"/>
        <v>4.4519725608802976E-2</v>
      </c>
      <c r="AD117" s="33"/>
      <c r="AE117" s="33">
        <f t="shared" si="74"/>
        <v>1239.462962962963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0.4275502676930506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3060414</v>
      </c>
      <c r="I118" s="16"/>
      <c r="J118" s="38">
        <f t="shared" si="70"/>
        <v>1.7830239570147951E-2</v>
      </c>
      <c r="K118" s="16"/>
      <c r="L118" s="16"/>
      <c r="M118" s="16"/>
      <c r="N118" s="16"/>
      <c r="O118" s="16">
        <f t="shared" si="71"/>
        <v>28077.19266055046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134240</v>
      </c>
      <c r="AB118" s="33"/>
      <c r="AC118" s="46">
        <f t="shared" si="73"/>
        <v>4.386334659297729E-2</v>
      </c>
      <c r="AD118" s="33"/>
      <c r="AE118" s="33">
        <f t="shared" si="74"/>
        <v>1231.559633027523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0.43293064271696574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3115856</v>
      </c>
      <c r="I119" s="16"/>
      <c r="J119" s="38">
        <f t="shared" si="70"/>
        <v>1.8115849685696118E-2</v>
      </c>
      <c r="K119" s="16"/>
      <c r="L119" s="16"/>
      <c r="M119" s="16"/>
      <c r="N119" s="16"/>
      <c r="O119" s="16">
        <f t="shared" si="71"/>
        <v>28325.963636363635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135233</v>
      </c>
      <c r="AB119" s="33"/>
      <c r="AC119" s="46">
        <f t="shared" si="73"/>
        <v>4.3401556426227658E-2</v>
      </c>
      <c r="AD119" s="33"/>
      <c r="AE119" s="33">
        <f t="shared" si="74"/>
        <v>1229.3909090909092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0.43482850298601733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3177704</v>
      </c>
      <c r="I120" s="16"/>
      <c r="J120" s="38">
        <f t="shared" si="70"/>
        <v>1.9849441052474825E-2</v>
      </c>
      <c r="K120" s="16"/>
      <c r="L120" s="16"/>
      <c r="M120" s="16"/>
      <c r="N120" s="16"/>
      <c r="O120" s="16">
        <f t="shared" si="71"/>
        <v>28627.963963963964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136123</v>
      </c>
      <c r="AB120" s="33"/>
      <c r="AC120" s="46">
        <f t="shared" si="73"/>
        <v>4.2836903626014257E-2</v>
      </c>
      <c r="AD120" s="33"/>
      <c r="AE120" s="33">
        <f t="shared" si="74"/>
        <v>1226.3333333333333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0.43826580449280361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3238771</v>
      </c>
      <c r="I121" s="16"/>
      <c r="J121" s="38">
        <f t="shared" si="70"/>
        <v>1.9217334276572014E-2</v>
      </c>
      <c r="K121" s="16"/>
      <c r="L121" s="16"/>
      <c r="M121" s="16"/>
      <c r="N121" s="16"/>
      <c r="O121" s="16">
        <f t="shared" si="71"/>
        <v>28917.598214285714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137083</v>
      </c>
      <c r="AB121" s="33"/>
      <c r="AC121" s="46">
        <f t="shared" si="73"/>
        <v>4.2325622898315443E-2</v>
      </c>
      <c r="AD121" s="33"/>
      <c r="AE121" s="33">
        <f t="shared" si="74"/>
        <v>1223.9553571428571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0.44042261709765834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3310558</v>
      </c>
      <c r="I122" s="16"/>
      <c r="J122" s="38">
        <f t="shared" si="70"/>
        <v>2.2164889089102007E-2</v>
      </c>
      <c r="K122" s="16"/>
      <c r="L122" s="16"/>
      <c r="M122" s="16"/>
      <c r="N122" s="16"/>
      <c r="O122" s="16">
        <f t="shared" si="71"/>
        <v>29296.973451327434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137932</v>
      </c>
      <c r="AB122" s="33"/>
      <c r="AC122" s="46">
        <f t="shared" si="73"/>
        <v>4.1664275327603383E-2</v>
      </c>
      <c r="AD122" s="33"/>
      <c r="AE122" s="33">
        <f t="shared" si="74"/>
        <v>1220.6371681415928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0.44116278887124166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3372277</v>
      </c>
      <c r="I123" s="16"/>
      <c r="J123" s="38">
        <f t="shared" si="70"/>
        <v>1.8643080713281569E-2</v>
      </c>
      <c r="K123" s="16"/>
      <c r="L123" s="16"/>
      <c r="M123" s="16"/>
      <c r="N123" s="16"/>
      <c r="O123" s="16">
        <f t="shared" si="71"/>
        <v>29581.377192982458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138663</v>
      </c>
      <c r="AB123" s="33"/>
      <c r="AC123" s="46">
        <f t="shared" si="73"/>
        <v>4.1118508355037262E-2</v>
      </c>
      <c r="AD123" s="33"/>
      <c r="AE123" s="33">
        <f t="shared" si="74"/>
        <v>1216.3421052631579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0.44197021774901646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9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3430626</v>
      </c>
      <c r="I124" s="16"/>
      <c r="J124" s="38">
        <f t="shared" si="70"/>
        <v>1.7302552548322692E-2</v>
      </c>
      <c r="K124" s="16"/>
      <c r="L124" s="16"/>
      <c r="M124" s="16"/>
      <c r="N124" s="16">
        <f>SUM(D118:D124)</f>
        <v>423824</v>
      </c>
      <c r="O124" s="16">
        <f t="shared" si="71"/>
        <v>29831.53043478261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139043</v>
      </c>
      <c r="AB124" s="33"/>
      <c r="AC124" s="46">
        <f t="shared" si="73"/>
        <v>4.052992077830693E-2</v>
      </c>
      <c r="AD124" s="33"/>
      <c r="AE124" s="33">
        <f t="shared" si="74"/>
        <v>1209.0695652173913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0.44221783429613137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3496114</v>
      </c>
      <c r="I125" s="16"/>
      <c r="J125" s="38">
        <f t="shared" si="70"/>
        <v>1.9089227447118981E-2</v>
      </c>
      <c r="K125" s="16"/>
      <c r="L125" s="16"/>
      <c r="M125" s="16"/>
      <c r="N125" s="16"/>
      <c r="O125" s="16">
        <f t="shared" si="71"/>
        <v>30138.913793103449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139508</v>
      </c>
      <c r="AB125" s="33"/>
      <c r="AC125" s="46">
        <f t="shared" si="73"/>
        <v>3.9903733116254218E-2</v>
      </c>
      <c r="AD125" s="33"/>
      <c r="AE125" s="33">
        <f t="shared" si="74"/>
        <v>1202.655172413793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0.44319750442920341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3562162</v>
      </c>
      <c r="I126" s="16"/>
      <c r="J126" s="38">
        <f t="shared" si="70"/>
        <v>1.8891832474570339E-2</v>
      </c>
      <c r="K126" s="16"/>
      <c r="L126" s="16"/>
      <c r="M126" s="16"/>
      <c r="N126" s="16"/>
      <c r="O126" s="16">
        <f t="shared" si="71"/>
        <v>30445.829059829059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140444</v>
      </c>
      <c r="AB126" s="33"/>
      <c r="AC126" s="46">
        <f t="shared" si="73"/>
        <v>3.9426617879815683E-2</v>
      </c>
      <c r="AD126" s="33"/>
      <c r="AE126" s="33">
        <f t="shared" si="74"/>
        <v>1200.3760683760684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0.44922016460789826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4" si="89">+H126+D127</f>
        <v>3634167</v>
      </c>
      <c r="I127" s="16"/>
      <c r="J127" s="38">
        <f t="shared" ref="J127:J164" si="90">+D127/H126</f>
        <v>2.0213847657686541E-2</v>
      </c>
      <c r="K127" s="16"/>
      <c r="L127" s="16"/>
      <c r="M127" s="16"/>
      <c r="N127" s="16"/>
      <c r="O127" s="16">
        <f t="shared" ref="O127:O150" si="91">+H127/BW127</f>
        <v>30798.025423728814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141446</v>
      </c>
      <c r="AB127" s="33"/>
      <c r="AC127" s="46">
        <f t="shared" ref="AC127:AC164" si="94">+AA127/H127</f>
        <v>3.8921161300512611E-2</v>
      </c>
      <c r="AD127" s="33"/>
      <c r="AE127" s="33">
        <f t="shared" ref="AE127:AE164" si="95">+AA127/BW127</f>
        <v>1198.6949152542372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0.45291314350716411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3707555</v>
      </c>
      <c r="I128" s="16"/>
      <c r="J128" s="38">
        <f t="shared" si="90"/>
        <v>2.0193898629314502E-2</v>
      </c>
      <c r="K128" s="16"/>
      <c r="L128" s="16"/>
      <c r="M128" s="16"/>
      <c r="N128" s="16"/>
      <c r="O128" s="16">
        <f t="shared" si="91"/>
        <v>31155.9243697479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142409</v>
      </c>
      <c r="AB128" s="33"/>
      <c r="AC128" s="46">
        <f t="shared" si="94"/>
        <v>3.8410488853166037E-2</v>
      </c>
      <c r="AD128" s="33"/>
      <c r="AE128" s="33">
        <f t="shared" si="95"/>
        <v>1196.7142857142858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0.4530298269344622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3782542</v>
      </c>
      <c r="I129" s="16"/>
      <c r="J129" s="38">
        <f t="shared" si="90"/>
        <v>2.0225458556919589E-2</v>
      </c>
      <c r="K129" s="16"/>
      <c r="L129" s="16"/>
      <c r="M129" s="16"/>
      <c r="N129" s="16"/>
      <c r="O129" s="16">
        <f t="shared" si="91"/>
        <v>31521.183333333334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143355</v>
      </c>
      <c r="AB129" s="33"/>
      <c r="AC129" s="46">
        <f t="shared" si="94"/>
        <v>3.7899116520054503E-2</v>
      </c>
      <c r="AD129" s="33"/>
      <c r="AE129" s="33">
        <f t="shared" si="95"/>
        <v>1194.625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0.4603340822124381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3845801</v>
      </c>
      <c r="I130" s="16"/>
      <c r="J130" s="479">
        <f t="shared" si="90"/>
        <v>1.6723938557721234E-2</v>
      </c>
      <c r="K130" s="16"/>
      <c r="L130" s="16"/>
      <c r="M130" s="16"/>
      <c r="N130" s="16"/>
      <c r="O130" s="16">
        <f t="shared" si="91"/>
        <v>31783.479338842975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144168</v>
      </c>
      <c r="AB130" s="33"/>
      <c r="AC130" s="46">
        <f t="shared" si="94"/>
        <v>3.7487119068303328E-2</v>
      </c>
      <c r="AD130" s="33"/>
      <c r="AE130" s="33">
        <f t="shared" si="95"/>
        <v>1191.4710743801652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0.46156678413677671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3911080</v>
      </c>
      <c r="I131" s="16"/>
      <c r="J131" s="479">
        <f t="shared" si="90"/>
        <v>1.6974097203677464E-2</v>
      </c>
      <c r="K131" s="16"/>
      <c r="L131" s="16"/>
      <c r="M131" s="16"/>
      <c r="N131" s="16">
        <f>SUM(D125:D131)</f>
        <v>480454</v>
      </c>
      <c r="O131" s="16">
        <f t="shared" si="91"/>
        <v>32058.032786885247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144580</v>
      </c>
      <c r="AB131" s="33"/>
      <c r="AC131" s="46">
        <f t="shared" si="94"/>
        <v>3.6966771326590098E-2</v>
      </c>
      <c r="AD131" s="33"/>
      <c r="AE131" s="33">
        <f t="shared" si="95"/>
        <v>1185.0819672131147</v>
      </c>
      <c r="AF131" s="50"/>
      <c r="AG131" s="33">
        <f>SUM(W125:W131)</f>
        <v>5537</v>
      </c>
      <c r="AH131" s="33">
        <f>SUM(D102:D186)</f>
        <v>3934340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0.46082872250120172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3973959</v>
      </c>
      <c r="I132" s="16"/>
      <c r="J132" s="479">
        <f t="shared" si="90"/>
        <v>1.6077144931834684E-2</v>
      </c>
      <c r="K132" s="16"/>
      <c r="L132" s="16"/>
      <c r="M132" s="16"/>
      <c r="N132" s="16"/>
      <c r="O132" s="16">
        <f t="shared" si="91"/>
        <v>32308.609756097561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145125</v>
      </c>
      <c r="AB132" s="33"/>
      <c r="AC132" s="46">
        <f t="shared" si="94"/>
        <v>3.6518997805463013E-2</v>
      </c>
      <c r="AD132" s="33"/>
      <c r="AE132" s="33">
        <f t="shared" si="95"/>
        <v>1179.8780487804879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0.46552795335835123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4041438</v>
      </c>
      <c r="I133" s="16"/>
      <c r="J133" s="479">
        <f t="shared" si="90"/>
        <v>1.6980295971850742E-2</v>
      </c>
      <c r="K133" s="16"/>
      <c r="L133" s="16"/>
      <c r="M133" s="16"/>
      <c r="N133" s="16"/>
      <c r="O133" s="16">
        <f t="shared" si="91"/>
        <v>32592.241935483871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146290</v>
      </c>
      <c r="AB133" s="33"/>
      <c r="AC133" s="46">
        <f t="shared" si="94"/>
        <v>3.619751187572344E-2</v>
      </c>
      <c r="AD133" s="33"/>
      <c r="AE133" s="33">
        <f t="shared" si="95"/>
        <v>1179.758064516129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0.46680983352955063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4113405</v>
      </c>
      <c r="I134" s="16"/>
      <c r="J134" s="479">
        <f t="shared" si="90"/>
        <v>1.780727552915571E-2</v>
      </c>
      <c r="K134" s="16"/>
      <c r="L134" s="16"/>
      <c r="M134" s="16"/>
      <c r="N134" s="16"/>
      <c r="O134" s="16">
        <f t="shared" si="91"/>
        <v>32907.24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147495</v>
      </c>
      <c r="AB134" s="33"/>
      <c r="AC134" s="46">
        <f t="shared" si="94"/>
        <v>3.5857154838874361E-2</v>
      </c>
      <c r="AD134" s="33"/>
      <c r="AE134" s="33">
        <f t="shared" si="95"/>
        <v>1179.96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0.47226981053409522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4182848</v>
      </c>
      <c r="I135" s="16"/>
      <c r="J135" s="479">
        <f t="shared" si="90"/>
        <v>1.6882120773422504E-2</v>
      </c>
      <c r="K135" s="16"/>
      <c r="L135" s="16"/>
      <c r="M135" s="16"/>
      <c r="N135" s="16"/>
      <c r="O135" s="16">
        <f t="shared" si="91"/>
        <v>33197.206349206346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148661</v>
      </c>
      <c r="AB135" s="33"/>
      <c r="AC135" s="46">
        <f t="shared" si="94"/>
        <v>3.5540617301895741E-2</v>
      </c>
      <c r="AD135" s="33"/>
      <c r="AE135" s="33">
        <f t="shared" si="95"/>
        <v>1179.8492063492063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0.4732701260002754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4260826</v>
      </c>
      <c r="I136" s="16"/>
      <c r="J136" s="479">
        <f t="shared" si="90"/>
        <v>1.8642322169010205E-2</v>
      </c>
      <c r="K136" s="16"/>
      <c r="L136" s="16"/>
      <c r="M136" s="16"/>
      <c r="N136" s="16"/>
      <c r="O136" s="16">
        <f t="shared" si="91"/>
        <v>33549.811023622045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149802</v>
      </c>
      <c r="AB136" s="33"/>
      <c r="AC136" s="46">
        <f t="shared" si="94"/>
        <v>3.5157971717221029E-2</v>
      </c>
      <c r="AD136" s="33"/>
      <c r="AE136" s="33">
        <f t="shared" si="95"/>
        <v>1179.5433070866143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0.47593870296510582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4328239</v>
      </c>
      <c r="I137" s="16"/>
      <c r="J137" s="479">
        <f t="shared" si="90"/>
        <v>1.5821580134931585E-2</v>
      </c>
      <c r="K137" s="16"/>
      <c r="L137" s="16"/>
      <c r="M137" s="16"/>
      <c r="N137" s="16"/>
      <c r="O137" s="16">
        <f t="shared" si="91"/>
        <v>33814.3671875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150710</v>
      </c>
      <c r="AB137" s="33"/>
      <c r="AC137" s="46">
        <f t="shared" si="94"/>
        <v>3.4820165891948203E-2</v>
      </c>
      <c r="AD137" s="33"/>
      <c r="AE137" s="33">
        <f t="shared" si="95"/>
        <v>1177.421875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0.47633506375225582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4384369</v>
      </c>
      <c r="I138" s="16"/>
      <c r="J138" s="479">
        <f t="shared" si="90"/>
        <v>1.2968322682735404E-2</v>
      </c>
      <c r="K138" s="16"/>
      <c r="L138" s="16"/>
      <c r="M138" s="16"/>
      <c r="N138" s="16">
        <f>SUM(D132:D138)</f>
        <v>473289</v>
      </c>
      <c r="O138" s="16">
        <f t="shared" si="91"/>
        <v>33987.35658914729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151160</v>
      </c>
      <c r="AB138" s="33"/>
      <c r="AC138" s="46">
        <f t="shared" si="94"/>
        <v>3.447702508616405E-2</v>
      </c>
      <c r="AD138" s="33"/>
      <c r="AE138" s="33">
        <f t="shared" si="95"/>
        <v>1171.7829457364342</v>
      </c>
      <c r="AF138" s="50"/>
      <c r="AG138" s="33">
        <f>SUM(W132:W138)</f>
        <v>6580</v>
      </c>
      <c r="AH138" s="33">
        <f>SUM(D109:D193)</f>
        <v>3719984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0.47672287619951698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0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4445940</v>
      </c>
      <c r="I139" s="16"/>
      <c r="J139" s="479">
        <f t="shared" si="90"/>
        <v>1.4043297906722723E-2</v>
      </c>
      <c r="K139" s="16"/>
      <c r="L139" s="16"/>
      <c r="M139" s="16"/>
      <c r="N139" s="16"/>
      <c r="O139" s="16">
        <f t="shared" si="91"/>
        <v>34199.538461538461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151756</v>
      </c>
      <c r="AB139" s="33"/>
      <c r="AC139" s="46">
        <f t="shared" si="94"/>
        <v>3.4133614038875916E-2</v>
      </c>
      <c r="AD139" s="33"/>
      <c r="AE139" s="33">
        <f t="shared" si="95"/>
        <v>1167.3538461538462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0.48057396186183349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4510669</v>
      </c>
      <c r="I140" s="16"/>
      <c r="J140" s="479">
        <f t="shared" si="90"/>
        <v>1.4559125854150078E-2</v>
      </c>
      <c r="K140" s="16"/>
      <c r="L140" s="16"/>
      <c r="M140" s="16"/>
      <c r="N140" s="16"/>
      <c r="O140" s="16">
        <f t="shared" si="91"/>
        <v>34432.587786259544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75" si="109">+V139+1</f>
        <v>32</v>
      </c>
      <c r="W140" s="34">
        <v>1245</v>
      </c>
      <c r="X140" s="33"/>
      <c r="Y140" s="33"/>
      <c r="Z140" s="33"/>
      <c r="AA140" s="33">
        <f t="shared" si="93"/>
        <v>153001</v>
      </c>
      <c r="AB140" s="33"/>
      <c r="AC140" s="46">
        <f t="shared" si="94"/>
        <v>3.3919802140214679E-2</v>
      </c>
      <c r="AD140" s="33"/>
      <c r="AE140" s="33">
        <f t="shared" si="95"/>
        <v>1167.9465648854962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0.4846052769555913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4577590</v>
      </c>
      <c r="I141" s="16"/>
      <c r="J141" s="479">
        <f t="shared" si="90"/>
        <v>1.4836158450110172E-2</v>
      </c>
      <c r="K141" s="16"/>
      <c r="L141" s="16"/>
      <c r="M141" s="16"/>
      <c r="N141" s="16"/>
      <c r="O141" s="16">
        <f t="shared" si="91"/>
        <v>34678.71212121212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154486</v>
      </c>
      <c r="AB141" s="33"/>
      <c r="AC141" s="46">
        <f t="shared" si="94"/>
        <v>3.3748326084249575E-2</v>
      </c>
      <c r="AD141" s="33"/>
      <c r="AE141" s="33">
        <f t="shared" si="95"/>
        <v>1170.3484848484848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0.49044235066923864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4646159</v>
      </c>
      <c r="I142" s="16"/>
      <c r="J142" s="479">
        <f t="shared" si="90"/>
        <v>1.4979279489862569E-2</v>
      </c>
      <c r="K142" s="16"/>
      <c r="L142" s="16"/>
      <c r="M142" s="16"/>
      <c r="N142" s="16"/>
      <c r="O142" s="16">
        <f t="shared" si="91"/>
        <v>34933.526315789473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155951</v>
      </c>
      <c r="AB142" s="33"/>
      <c r="AC142" s="46">
        <f t="shared" si="94"/>
        <v>3.3565575349444564E-2</v>
      </c>
      <c r="AD142" s="33"/>
      <c r="AE142" s="33">
        <f t="shared" si="95"/>
        <v>1172.5639097744361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0.49179655711309062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4717242</v>
      </c>
      <c r="I143" s="16"/>
      <c r="J143" s="479">
        <f t="shared" si="90"/>
        <v>1.5299304220970483E-2</v>
      </c>
      <c r="K143" s="16"/>
      <c r="L143" s="16"/>
      <c r="M143" s="16"/>
      <c r="N143" s="16"/>
      <c r="O143" s="16">
        <f t="shared" si="91"/>
        <v>35203.298507462685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157413</v>
      </c>
      <c r="AB143" s="33"/>
      <c r="AC143" s="46">
        <f t="shared" si="94"/>
        <v>3.3369710521529317E-2</v>
      </c>
      <c r="AD143" s="33"/>
      <c r="AE143" s="33">
        <f t="shared" si="95"/>
        <v>1174.7238805970148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0.49341797601225462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4775783</v>
      </c>
      <c r="I144" s="16"/>
      <c r="J144" s="479">
        <f t="shared" si="90"/>
        <v>1.2410005677046037E-2</v>
      </c>
      <c r="K144" s="16"/>
      <c r="L144" s="16"/>
      <c r="M144" s="16"/>
      <c r="N144" s="16"/>
      <c r="O144" s="16">
        <f t="shared" si="91"/>
        <v>35376.170370370368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158536</v>
      </c>
      <c r="AB144" s="33"/>
      <c r="AC144" s="46">
        <f t="shared" si="94"/>
        <v>3.3195813126350171E-2</v>
      </c>
      <c r="AD144" s="33"/>
      <c r="AE144" s="33">
        <f t="shared" si="95"/>
        <v>1174.3407407407408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0.4947676642762035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4824821</v>
      </c>
      <c r="I145" s="16"/>
      <c r="J145" s="479">
        <f t="shared" si="90"/>
        <v>1.0268054473999342E-2</v>
      </c>
      <c r="K145" s="16"/>
      <c r="L145" s="16"/>
      <c r="M145" s="16"/>
      <c r="N145" s="16">
        <f>SUM(D139:D145)</f>
        <v>440452</v>
      </c>
      <c r="O145" s="16">
        <f t="shared" si="91"/>
        <v>35476.625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159003</v>
      </c>
      <c r="AB145" s="33"/>
      <c r="AC145" s="46">
        <f t="shared" si="94"/>
        <v>3.2955212224453509E-2</v>
      </c>
      <c r="AD145" s="33"/>
      <c r="AE145" s="33">
        <f t="shared" si="95"/>
        <v>1169.1397058823529</v>
      </c>
      <c r="AF145" s="50"/>
      <c r="AG145" s="33">
        <f>SUM(W139:W145)</f>
        <v>7843</v>
      </c>
      <c r="AH145" s="33">
        <f>SUM(D116:D200)</f>
        <v>4380924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0.49332752448225542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0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4873467</v>
      </c>
      <c r="I146" s="16"/>
      <c r="J146" s="479">
        <f t="shared" si="90"/>
        <v>1.0082446581956098E-2</v>
      </c>
      <c r="K146" s="16"/>
      <c r="L146" s="16"/>
      <c r="M146" s="16"/>
      <c r="N146" s="16"/>
      <c r="O146" s="16">
        <f t="shared" si="91"/>
        <v>35572.751824817518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159565</v>
      </c>
      <c r="AB146" s="33"/>
      <c r="AC146" s="46">
        <f t="shared" si="94"/>
        <v>3.2741578018277338E-2</v>
      </c>
      <c r="AD146" s="33"/>
      <c r="AE146" s="33">
        <f t="shared" si="95"/>
        <v>1164.7080291970804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0.50206516223460629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4928031</v>
      </c>
      <c r="I147" s="16"/>
      <c r="J147" s="479">
        <f t="shared" si="90"/>
        <v>1.119613613881042E-2</v>
      </c>
      <c r="K147" s="16"/>
      <c r="L147" s="16"/>
      <c r="M147" s="16"/>
      <c r="N147" s="16"/>
      <c r="O147" s="16">
        <f t="shared" si="91"/>
        <v>35710.369565217392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160924</v>
      </c>
      <c r="AB147" s="33"/>
      <c r="AC147" s="46">
        <f t="shared" si="94"/>
        <v>3.2654827049586332E-2</v>
      </c>
      <c r="AD147" s="33"/>
      <c r="AE147" s="33">
        <f t="shared" si="95"/>
        <v>1166.1159420289855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0.50358449449688936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4983179</v>
      </c>
      <c r="I148" s="16"/>
      <c r="J148" s="479">
        <f t="shared" si="90"/>
        <v>1.119067635735246E-2</v>
      </c>
      <c r="K148" s="16"/>
      <c r="L148" s="16"/>
      <c r="M148" s="16"/>
      <c r="N148" s="16"/>
      <c r="O148" s="16">
        <f t="shared" si="91"/>
        <v>35850.208633093527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162243</v>
      </c>
      <c r="AB148" s="33"/>
      <c r="AC148" s="46">
        <f t="shared" si="94"/>
        <v>3.255813206790284E-2</v>
      </c>
      <c r="AD148" s="33"/>
      <c r="AE148" s="33">
        <f t="shared" si="95"/>
        <v>1167.2158273381294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0.50974227496142521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5041889</v>
      </c>
      <c r="I149" s="16"/>
      <c r="J149" s="479">
        <f t="shared" si="90"/>
        <v>1.1781635779088008E-2</v>
      </c>
      <c r="K149" s="16"/>
      <c r="L149" s="16"/>
      <c r="M149" s="16"/>
      <c r="N149" s="16"/>
      <c r="O149" s="16">
        <f t="shared" si="91"/>
        <v>36013.492857142854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163446</v>
      </c>
      <c r="AB149" s="33"/>
      <c r="AC149" s="46">
        <f t="shared" si="94"/>
        <v>3.2417611732428062E-2</v>
      </c>
      <c r="AD149" s="33"/>
      <c r="AE149" s="33">
        <f t="shared" si="95"/>
        <v>1167.4714285714285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0.50892274701009876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5105135</v>
      </c>
      <c r="I150" s="16"/>
      <c r="J150" s="479">
        <f t="shared" si="90"/>
        <v>1.254410797223025E-2</v>
      </c>
      <c r="K150" s="16"/>
      <c r="L150" s="16"/>
      <c r="M150" s="16"/>
      <c r="N150" s="16"/>
      <c r="O150" s="16">
        <f t="shared" si="91"/>
        <v>36206.631205673759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164736</v>
      </c>
      <c r="AB150" s="33"/>
      <c r="AC150" s="46">
        <f t="shared" si="94"/>
        <v>3.22686863324868E-2</v>
      </c>
      <c r="AD150" s="33"/>
      <c r="AE150" s="33">
        <f t="shared" si="95"/>
        <v>1168.3404255319149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0.51261465171831888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5159334</v>
      </c>
      <c r="I151" s="16"/>
      <c r="J151" s="479">
        <f t="shared" si="90"/>
        <v>1.0616565477700395E-2</v>
      </c>
      <c r="K151" s="16"/>
      <c r="L151" s="16"/>
      <c r="M151" s="16"/>
      <c r="N151" s="16"/>
      <c r="O151" s="16">
        <f t="shared" ref="O151:O160" si="110">+H151/BW151</f>
        <v>36333.338028169012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165712</v>
      </c>
      <c r="AB151" s="33"/>
      <c r="AC151" s="46">
        <f t="shared" si="94"/>
        <v>3.2118874257801494E-2</v>
      </c>
      <c r="AD151" s="33"/>
      <c r="AE151" s="33">
        <f t="shared" si="95"/>
        <v>1166.9859154929577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0.51139740129249245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5207183</v>
      </c>
      <c r="I152" s="16"/>
      <c r="J152" s="479">
        <f t="shared" si="90"/>
        <v>9.2742590419616182E-3</v>
      </c>
      <c r="K152" s="16"/>
      <c r="L152" s="16"/>
      <c r="M152" s="16"/>
      <c r="N152" s="16">
        <f>SUM(D146:D152)</f>
        <v>382362</v>
      </c>
      <c r="O152" s="16">
        <f t="shared" si="110"/>
        <v>36413.867132867133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166246</v>
      </c>
      <c r="AB152" s="33"/>
      <c r="AC152" s="46">
        <f t="shared" si="94"/>
        <v>3.1926283366649488E-2</v>
      </c>
      <c r="AD152" s="33"/>
      <c r="AE152" s="33">
        <f t="shared" si="95"/>
        <v>1162.5594405594406</v>
      </c>
      <c r="AF152" s="50"/>
      <c r="AG152" s="33">
        <f t="shared" ref="AG152:AG164" si="111">SUM(W146:W152)</f>
        <v>7243</v>
      </c>
      <c r="AH152" s="33">
        <f>SUM(D123:D207)</f>
        <v>4018054.0049000001</v>
      </c>
      <c r="AI152" s="231">
        <f t="shared" ref="AI152:AI164" si="112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0.51173561597508677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9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5256983</v>
      </c>
      <c r="I153" s="16"/>
      <c r="J153" s="479">
        <f t="shared" si="90"/>
        <v>9.5637122797489552E-3</v>
      </c>
      <c r="K153" s="16"/>
      <c r="L153" s="16"/>
      <c r="M153" s="16"/>
      <c r="N153" s="16"/>
      <c r="O153" s="16">
        <f t="shared" si="110"/>
        <v>36506.826388888891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166815</v>
      </c>
      <c r="AB153" s="33"/>
      <c r="AC153" s="46">
        <f t="shared" si="94"/>
        <v>3.1732079027076934E-2</v>
      </c>
      <c r="AD153" s="33"/>
      <c r="AE153" s="33">
        <f t="shared" si="95"/>
        <v>1158.4375</v>
      </c>
      <c r="AF153" s="50"/>
      <c r="AG153" s="33">
        <f t="shared" si="111"/>
        <v>7250</v>
      </c>
      <c r="AH153" s="33">
        <f>SUM(D124:D208)</f>
        <v>3956335.0049000001</v>
      </c>
      <c r="AI153" s="231" t="e">
        <f t="shared" si="112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0.51663359002682718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5311502</v>
      </c>
      <c r="I154" s="16"/>
      <c r="J154" s="479">
        <f t="shared" si="90"/>
        <v>1.0370777307059962E-2</v>
      </c>
      <c r="K154" s="16"/>
      <c r="L154" s="16"/>
      <c r="M154" s="16"/>
      <c r="N154" s="16"/>
      <c r="O154" s="16">
        <f t="shared" si="110"/>
        <v>36631.048275862071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168319</v>
      </c>
      <c r="AB154" s="33"/>
      <c r="AC154" s="46">
        <f t="shared" si="94"/>
        <v>3.1689529628342414E-2</v>
      </c>
      <c r="AD154" s="33"/>
      <c r="AE154" s="33">
        <f t="shared" si="95"/>
        <v>1160.8206896551724</v>
      </c>
      <c r="AF154" s="50"/>
      <c r="AG154" s="33">
        <f t="shared" si="111"/>
        <v>7395</v>
      </c>
      <c r="AH154" s="33">
        <f>SUM(D125:D209)</f>
        <v>3897986.0049000001</v>
      </c>
      <c r="AI154" s="231" t="e">
        <f t="shared" si="112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0.51875119316532314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5365847</v>
      </c>
      <c r="I155" s="16"/>
      <c r="J155" s="479">
        <f t="shared" si="90"/>
        <v>1.0231569149366789E-2</v>
      </c>
      <c r="K155" s="16"/>
      <c r="L155" s="16"/>
      <c r="M155" s="16"/>
      <c r="N155" s="16"/>
      <c r="O155" s="16">
        <f t="shared" si="110"/>
        <v>36752.376712328769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169705</v>
      </c>
      <c r="AB155" s="33"/>
      <c r="AC155" s="46">
        <f t="shared" si="94"/>
        <v>3.1626880155174009E-2</v>
      </c>
      <c r="AD155" s="33"/>
      <c r="AE155" s="33">
        <f t="shared" si="95"/>
        <v>1162.3630136986301</v>
      </c>
      <c r="AF155" s="50"/>
      <c r="AG155" s="33">
        <f t="shared" si="111"/>
        <v>7462</v>
      </c>
      <c r="AH155" s="33">
        <f>SUM(D126:D210)</f>
        <v>3832498.0049000001</v>
      </c>
      <c r="AI155" s="231" t="e">
        <f t="shared" si="112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0.52416757317157947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5421211</v>
      </c>
      <c r="I156" s="16"/>
      <c r="J156" s="479">
        <f t="shared" si="90"/>
        <v>1.0317849167149194E-2</v>
      </c>
      <c r="K156" s="16"/>
      <c r="L156" s="16"/>
      <c r="M156" s="16"/>
      <c r="N156" s="16"/>
      <c r="O156" s="16">
        <f t="shared" si="110"/>
        <v>36878.986394557825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170989</v>
      </c>
      <c r="AB156" s="33"/>
      <c r="AC156" s="46">
        <f t="shared" si="94"/>
        <v>3.1540738775893432E-2</v>
      </c>
      <c r="AD156" s="33"/>
      <c r="AE156" s="33">
        <f t="shared" si="95"/>
        <v>1163.1904761904761</v>
      </c>
      <c r="AF156" s="50"/>
      <c r="AG156" s="33">
        <f t="shared" si="111"/>
        <v>7543</v>
      </c>
      <c r="AH156" s="33">
        <f>SUM(D127:D211)</f>
        <v>3766450.0049000001</v>
      </c>
      <c r="AI156" s="231" t="e">
        <f t="shared" si="112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0.52445920293454729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5481811</v>
      </c>
      <c r="I157" s="16"/>
      <c r="J157" s="479">
        <f t="shared" si="90"/>
        <v>1.1178314217985612E-2</v>
      </c>
      <c r="K157" s="16"/>
      <c r="L157" s="16"/>
      <c r="M157" s="16"/>
      <c r="N157" s="16"/>
      <c r="O157" s="16">
        <f t="shared" si="110"/>
        <v>37039.263513513513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172109</v>
      </c>
      <c r="AB157" s="33"/>
      <c r="AC157" s="46">
        <f t="shared" si="94"/>
        <v>3.1396376124605538E-2</v>
      </c>
      <c r="AD157" s="33"/>
      <c r="AE157" s="33">
        <f t="shared" si="95"/>
        <v>1162.8986486486488</v>
      </c>
      <c r="AF157" s="50"/>
      <c r="AG157" s="33">
        <f t="shared" si="111"/>
        <v>7373</v>
      </c>
      <c r="AH157" s="33">
        <f>SUM(D128:D212)</f>
        <v>3694455.0049000001</v>
      </c>
      <c r="AI157" s="231" t="e">
        <f t="shared" si="112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0.52448853125363137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5535334</v>
      </c>
      <c r="I158" s="16"/>
      <c r="J158" s="479">
        <f t="shared" si="90"/>
        <v>9.7637441349218354E-3</v>
      </c>
      <c r="K158" s="16"/>
      <c r="L158" s="16"/>
      <c r="M158" s="16"/>
      <c r="N158" s="16"/>
      <c r="O158" s="16">
        <f t="shared" si="110"/>
        <v>37149.892617449666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173180</v>
      </c>
      <c r="AB158" s="33"/>
      <c r="AC158" s="46">
        <f t="shared" si="94"/>
        <v>3.1286278298653707E-2</v>
      </c>
      <c r="AD158" s="33"/>
      <c r="AE158" s="33">
        <f t="shared" si="95"/>
        <v>1162.2818791946308</v>
      </c>
      <c r="AF158" s="50"/>
      <c r="AG158" s="33">
        <f t="shared" si="111"/>
        <v>7468</v>
      </c>
      <c r="AH158" s="33">
        <f>SUM(D129:D213)</f>
        <v>80621067.004899994</v>
      </c>
      <c r="AI158" s="231" t="e">
        <f t="shared" si="112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0.52469986454295259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5572177</v>
      </c>
      <c r="I159" s="16"/>
      <c r="J159" s="479">
        <f t="shared" si="90"/>
        <v>6.6559669208759581E-3</v>
      </c>
      <c r="K159" s="16"/>
      <c r="L159" s="16"/>
      <c r="M159" s="16"/>
      <c r="N159" s="16">
        <f t="shared" ref="N159:N164" si="113">SUM(D153:D159)</f>
        <v>364994</v>
      </c>
      <c r="O159" s="16">
        <f t="shared" si="110"/>
        <v>37147.846666666665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173702</v>
      </c>
      <c r="AB159" s="33"/>
      <c r="AC159" s="46">
        <f t="shared" si="94"/>
        <v>3.1173094465592174E-2</v>
      </c>
      <c r="AD159" s="33"/>
      <c r="AE159" s="33">
        <f t="shared" si="95"/>
        <v>1158.0133333333333</v>
      </c>
      <c r="AF159" s="50"/>
      <c r="AG159" s="33">
        <f t="shared" si="111"/>
        <v>7456</v>
      </c>
      <c r="AH159" s="33">
        <f>SUM(D130:D214)</f>
        <v>80546080.237528399</v>
      </c>
      <c r="AI159" s="231">
        <f t="shared" si="112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0.52452102652159116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5612789</v>
      </c>
      <c r="I160" s="16"/>
      <c r="J160" s="479">
        <f t="shared" si="90"/>
        <v>7.2883542644104808E-3</v>
      </c>
      <c r="K160" s="16"/>
      <c r="L160" s="16"/>
      <c r="M160" s="16"/>
      <c r="N160" s="16">
        <f t="shared" si="113"/>
        <v>355806</v>
      </c>
      <c r="O160" s="16">
        <f t="shared" si="110"/>
        <v>37170.7880794702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174291</v>
      </c>
      <c r="AB160" s="33"/>
      <c r="AC160" s="46">
        <f t="shared" si="94"/>
        <v>3.1052476763334592E-2</v>
      </c>
      <c r="AD160" s="33"/>
      <c r="AE160" s="33">
        <f t="shared" si="95"/>
        <v>1154.2450331125829</v>
      </c>
      <c r="AF160" s="50"/>
      <c r="AG160" s="33">
        <f t="shared" si="111"/>
        <v>7476</v>
      </c>
      <c r="AH160" s="33">
        <f>SUM(D131:D215)</f>
        <v>80482821.237528399</v>
      </c>
      <c r="AI160" s="231">
        <f t="shared" si="112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0.5297877757385856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7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5656788</v>
      </c>
      <c r="I161" s="16"/>
      <c r="J161" s="479">
        <f t="shared" si="90"/>
        <v>7.8390618282639882E-3</v>
      </c>
      <c r="K161" s="16"/>
      <c r="L161" s="16"/>
      <c r="M161" s="16"/>
      <c r="N161" s="16">
        <f t="shared" si="113"/>
        <v>345286</v>
      </c>
      <c r="O161" s="16">
        <f t="shared" ref="O161:O169" si="114">+H161/BW161</f>
        <v>37215.710526315786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175649</v>
      </c>
      <c r="AB161" s="33"/>
      <c r="AC161" s="46">
        <f t="shared" si="94"/>
        <v>3.105101340195178E-2</v>
      </c>
      <c r="AD161" s="33"/>
      <c r="AE161" s="33">
        <f t="shared" si="95"/>
        <v>1155.5855263157894</v>
      </c>
      <c r="AF161" s="50"/>
      <c r="AG161" s="33">
        <f t="shared" si="111"/>
        <v>7330</v>
      </c>
      <c r="AH161" s="33">
        <f>SUM(D132:D216)</f>
        <v>411417542.23752838</v>
      </c>
      <c r="AI161" s="231">
        <f t="shared" si="112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0.53229818759338343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7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5701761</v>
      </c>
      <c r="I162" s="16"/>
      <c r="J162" s="479">
        <f t="shared" si="90"/>
        <v>7.9502714261167288E-3</v>
      </c>
      <c r="K162" s="16"/>
      <c r="L162" s="16"/>
      <c r="M162" s="16"/>
      <c r="N162" s="16">
        <f t="shared" si="113"/>
        <v>335914</v>
      </c>
      <c r="O162" s="16">
        <f t="shared" si="114"/>
        <v>37266.411764705881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176933</v>
      </c>
      <c r="AB162" s="33"/>
      <c r="AC162" s="46">
        <f t="shared" si="94"/>
        <v>3.103129015754957E-2</v>
      </c>
      <c r="AD162" s="33"/>
      <c r="AE162" s="33">
        <f t="shared" si="95"/>
        <v>1156.4248366013071</v>
      </c>
      <c r="AF162" s="50"/>
      <c r="AG162" s="33">
        <f t="shared" si="111"/>
        <v>7228</v>
      </c>
      <c r="AH162" s="33">
        <f>SUM(D133:D217)</f>
        <v>411354663.23752838</v>
      </c>
      <c r="AI162" s="231">
        <f t="shared" si="112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0.53708512159664357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7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5747118</v>
      </c>
      <c r="I163" s="16"/>
      <c r="J163" s="479">
        <f t="shared" si="90"/>
        <v>7.9549107723035049E-3</v>
      </c>
      <c r="K163" s="16"/>
      <c r="L163" s="16"/>
      <c r="M163" s="16"/>
      <c r="N163" s="16">
        <f t="shared" si="113"/>
        <v>325907</v>
      </c>
      <c r="O163" s="16">
        <f t="shared" si="114"/>
        <v>37318.948051948049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178030</v>
      </c>
      <c r="AB163" s="33"/>
      <c r="AC163" s="46">
        <f t="shared" si="94"/>
        <v>3.0977265474625718E-2</v>
      </c>
      <c r="AD163" s="33"/>
      <c r="AE163" s="33">
        <f t="shared" si="95"/>
        <v>1156.0389610389611</v>
      </c>
      <c r="AF163" s="50"/>
      <c r="AG163" s="33">
        <f t="shared" si="111"/>
        <v>7041</v>
      </c>
      <c r="AH163" s="33">
        <f>SUM(D134:D218)</f>
        <v>411287184.30952841</v>
      </c>
      <c r="AI163" s="231">
        <f t="shared" si="112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0.53861500668682982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7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5797599</v>
      </c>
      <c r="I164" s="16"/>
      <c r="J164" s="479">
        <f t="shared" si="90"/>
        <v>8.7837068944817218E-3</v>
      </c>
      <c r="K164" s="16"/>
      <c r="L164" s="16"/>
      <c r="M164" s="16"/>
      <c r="N164" s="16">
        <f t="shared" si="113"/>
        <v>315788</v>
      </c>
      <c r="O164" s="16">
        <f t="shared" si="114"/>
        <v>37403.864516129033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179200</v>
      </c>
      <c r="AB164" s="33"/>
      <c r="AC164" s="46">
        <f t="shared" si="94"/>
        <v>3.0909347128009371E-2</v>
      </c>
      <c r="AD164" s="33"/>
      <c r="AE164" s="33">
        <f t="shared" si="95"/>
        <v>1156.1290322580646</v>
      </c>
      <c r="AF164" s="50"/>
      <c r="AG164" s="33">
        <f t="shared" si="111"/>
        <v>7091</v>
      </c>
      <c r="AH164" s="33">
        <f>SUM(D135:D219)</f>
        <v>411215217.30952841</v>
      </c>
      <c r="AI164" s="231">
        <f t="shared" si="112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0.53943330678786161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7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" si="115">+H164+D165</f>
        <v>5841428</v>
      </c>
      <c r="I165" s="16"/>
      <c r="J165" s="479">
        <f t="shared" ref="J165" si="116">+D165/H164</f>
        <v>7.5598536566602826E-3</v>
      </c>
      <c r="K165" s="16"/>
      <c r="L165" s="16"/>
      <c r="M165" s="16"/>
      <c r="N165" s="16">
        <f t="shared" ref="N165" si="117">SUM(D159:D165)</f>
        <v>306094</v>
      </c>
      <c r="O165" s="16">
        <f t="shared" si="114"/>
        <v>37445.051282051281</v>
      </c>
      <c r="P165" s="41"/>
      <c r="Q165" s="17">
        <f t="shared" ref="Q165" si="118">SUM(D159:D165)</f>
        <v>306094</v>
      </c>
      <c r="R165" s="16"/>
      <c r="S165" s="60">
        <f t="shared" ref="S165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" si="120">+AA164+W165</f>
        <v>180174</v>
      </c>
      <c r="AB165" s="33"/>
      <c r="AC165" s="46">
        <f t="shared" ref="AC165" si="121">+AA165/H165</f>
        <v>3.0844170295345589E-2</v>
      </c>
      <c r="AD165" s="33"/>
      <c r="AE165" s="33">
        <f t="shared" ref="AE165" si="122">+AA165/BW165</f>
        <v>1154.9615384615386</v>
      </c>
      <c r="AF165" s="50"/>
      <c r="AG165" s="33">
        <f t="shared" ref="AG165" si="123">SUM(W159:W165)</f>
        <v>6994</v>
      </c>
      <c r="AH165" s="33">
        <f t="shared" ref="AH165" si="124">SUM(D136:D220)</f>
        <v>411145774.35152841</v>
      </c>
      <c r="AI165" s="231">
        <f t="shared" ref="AI165" si="125">+(AG165-AG158)/AG158</f>
        <v>-6.3470808784145683E-2</v>
      </c>
      <c r="AJ165" s="50"/>
      <c r="AK165" s="10"/>
      <c r="AL165" s="23">
        <f t="shared" ref="AL165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" si="127">+AL165/AP164</f>
        <v>6.606727978159619E-3</v>
      </c>
      <c r="AS165" s="25"/>
      <c r="AT165" s="25"/>
      <c r="AU165" s="24"/>
      <c r="AV165" s="341">
        <f t="shared" ref="AV165" si="128">+AP165/H165</f>
        <v>0.5389230167691873</v>
      </c>
      <c r="AW165" s="341"/>
      <c r="AX165" s="24">
        <f t="shared" ref="AX165" si="129">+AP165/BW165</f>
        <v>20180</v>
      </c>
      <c r="AY165" s="351"/>
      <c r="AZ165" s="10"/>
      <c r="BA165" s="66">
        <f t="shared" ref="BA165" si="130">+BC165-BC164</f>
        <v>756595</v>
      </c>
      <c r="BB165" s="67"/>
      <c r="BC165" s="67">
        <v>75475175</v>
      </c>
      <c r="BD165" s="67"/>
      <c r="BE165" s="67">
        <f t="shared" ref="BE165" si="131">+D165</f>
        <v>43829</v>
      </c>
      <c r="BF165" s="67"/>
      <c r="BG165" s="156">
        <f t="shared" ref="BG165" si="132">+BE165/BA165</f>
        <v>5.7929275239725346E-2</v>
      </c>
      <c r="BH165" s="67"/>
      <c r="BI165" s="183"/>
      <c r="BJ165" s="67"/>
      <c r="BK165" s="67">
        <f t="shared" ref="BK165" si="133">SUM(BA159:BA165)</f>
        <v>5250502</v>
      </c>
      <c r="BL165" s="67"/>
      <c r="BM165" s="156">
        <f t="shared" ref="BM165" si="134">+Q165/BK165</f>
        <v>5.8298044644112125E-2</v>
      </c>
      <c r="BN165" s="66">
        <f t="shared" ref="BN165" si="135">+BC165/BW165</f>
        <v>483815.22435897437</v>
      </c>
      <c r="BO165" s="67"/>
      <c r="BP165" s="67">
        <f t="shared" ref="BP165" si="136">+BP164+BE165</f>
        <v>5549278</v>
      </c>
      <c r="BQ165" s="67"/>
      <c r="BR165" s="478">
        <f t="shared" ref="BR165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7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ref="H166" si="138">+H165+D166</f>
        <v>5874146</v>
      </c>
      <c r="I166" s="16"/>
      <c r="J166" s="479">
        <f t="shared" ref="J166" si="139">+D166/H165</f>
        <v>5.6010276939132009E-3</v>
      </c>
      <c r="K166" s="16"/>
      <c r="L166" s="16"/>
      <c r="M166" s="16"/>
      <c r="N166" s="16">
        <f t="shared" ref="N166" si="140">SUM(D160:D166)</f>
        <v>301969</v>
      </c>
      <c r="O166" s="16">
        <f t="shared" si="114"/>
        <v>37414.942675159233</v>
      </c>
      <c r="P166" s="41"/>
      <c r="Q166" s="17">
        <f t="shared" ref="Q166" si="141">SUM(D160:D166)</f>
        <v>301969</v>
      </c>
      <c r="R166" s="16"/>
      <c r="S166" s="60">
        <f t="shared" ref="S166" si="142">+(Q166-Q159)/Q159</f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ref="AA166" si="143">+AA165+W166</f>
        <v>180604</v>
      </c>
      <c r="AB166" s="33"/>
      <c r="AC166" s="46">
        <f t="shared" ref="AC166" si="144">+AA166/H166</f>
        <v>3.0745575612182604E-2</v>
      </c>
      <c r="AD166" s="33"/>
      <c r="AE166" s="33">
        <f t="shared" ref="AE166" si="145">+AA166/BW166</f>
        <v>1150.343949044586</v>
      </c>
      <c r="AF166" s="50"/>
      <c r="AG166" s="33">
        <f t="shared" ref="AG166" si="146">SUM(W160:W166)</f>
        <v>6902</v>
      </c>
      <c r="AH166" s="33">
        <f t="shared" ref="AH166" si="147">SUM(D137:D221)</f>
        <v>412068740.35152841</v>
      </c>
      <c r="AI166" s="231">
        <f t="shared" ref="AI166" si="148">+(AG166-AG159)/AG159</f>
        <v>-7.430257510729614E-2</v>
      </c>
      <c r="AJ166" s="50"/>
      <c r="AK166" s="10"/>
      <c r="AL166" s="23">
        <f t="shared" ref="AL166" si="149">+AP166-AP165</f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ref="AR166" si="150">+AL166/AP165</f>
        <v>6.0300246499453633E-3</v>
      </c>
      <c r="AS166" s="25"/>
      <c r="AT166" s="25"/>
      <c r="AU166" s="24"/>
      <c r="AV166" s="341">
        <f t="shared" ref="AV166" si="151">+AP166/H166</f>
        <v>0.53915292537842952</v>
      </c>
      <c r="AW166" s="341"/>
      <c r="AX166" s="24">
        <f t="shared" ref="AX166" si="152">+AP166/BW166</f>
        <v>20172.375796178345</v>
      </c>
      <c r="AY166" s="351"/>
      <c r="AZ166" s="391"/>
      <c r="BA166" s="66">
        <f t="shared" ref="BA166" si="153">+BC166-BC165</f>
        <v>684203</v>
      </c>
      <c r="BB166" s="67"/>
      <c r="BC166" s="67">
        <v>76159378</v>
      </c>
      <c r="BD166" s="67"/>
      <c r="BE166" s="67">
        <f t="shared" ref="BE166" si="154">+D166</f>
        <v>32718</v>
      </c>
      <c r="BF166" s="67"/>
      <c r="BG166" s="156">
        <f t="shared" ref="BG166" si="155">+BE166/BA166</f>
        <v>4.7819141395170732E-2</v>
      </c>
      <c r="BH166" s="67"/>
      <c r="BI166" s="183"/>
      <c r="BJ166" s="67"/>
      <c r="BK166" s="67">
        <f t="shared" ref="BK166" si="156">SUM(BA160:BA166)</f>
        <v>5198748</v>
      </c>
      <c r="BL166" s="67"/>
      <c r="BM166" s="156">
        <f t="shared" ref="BM166" si="157">+Q166/BK166</f>
        <v>5.8084946606375226E-2</v>
      </c>
      <c r="BN166" s="66">
        <f t="shared" ref="BN166" si="158">+BC166/BW166</f>
        <v>485091.57961783442</v>
      </c>
      <c r="BO166" s="67"/>
      <c r="BP166" s="67">
        <f t="shared" ref="BP166" si="159">+BP165+BE166</f>
        <v>5581996</v>
      </c>
      <c r="BQ166" s="67"/>
      <c r="BR166" s="478">
        <f t="shared" ref="BR166" si="160">+BP166/BC166</f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7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ref="H167" si="161">+H166+D167</f>
        <v>5915630</v>
      </c>
      <c r="I167" s="16"/>
      <c r="J167" s="479">
        <f t="shared" ref="J167" si="162">+D167/H166</f>
        <v>7.0621329466444994E-3</v>
      </c>
      <c r="K167" s="16"/>
      <c r="L167" s="16"/>
      <c r="M167" s="16"/>
      <c r="N167" s="16">
        <f t="shared" ref="N167" si="163">SUM(D161:D167)</f>
        <v>302841</v>
      </c>
      <c r="O167" s="16">
        <f t="shared" si="114"/>
        <v>37440.696202531646</v>
      </c>
      <c r="P167" s="41"/>
      <c r="Q167" s="17">
        <f t="shared" ref="Q167" si="164">SUM(D161:D167)</f>
        <v>302841</v>
      </c>
      <c r="R167" s="16"/>
      <c r="S167" s="60">
        <f t="shared" ref="S167" si="165">+(Q167-Q160)/Q160</f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ref="AA167" si="166">+AA166+W167</f>
        <v>181114</v>
      </c>
      <c r="AB167" s="33"/>
      <c r="AC167" s="46">
        <f t="shared" ref="AC167" si="167">+AA167/H167</f>
        <v>3.0616181201325979E-2</v>
      </c>
      <c r="AD167" s="33"/>
      <c r="AE167" s="33">
        <f t="shared" ref="AE167" si="168">+AA167/BW167</f>
        <v>1146.2911392405063</v>
      </c>
      <c r="AF167" s="50"/>
      <c r="AG167" s="33">
        <f t="shared" ref="AG167" si="169">SUM(W161:W167)</f>
        <v>6823</v>
      </c>
      <c r="AH167" s="33">
        <f t="shared" ref="AH167" si="170">SUM(D138:D222)</f>
        <v>412001327.35152841</v>
      </c>
      <c r="AI167" s="231">
        <f t="shared" ref="AI167" si="171">+(AG167-AG160)/AG160</f>
        <v>-8.7346174424826103E-2</v>
      </c>
      <c r="AJ167" s="50"/>
      <c r="AK167" s="10"/>
      <c r="AL167" s="23">
        <f t="shared" ref="AL167" si="172">+AP167-AP166</f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ref="AR167" si="173">+AL167/AP166</f>
        <v>1.607735621299608E-2</v>
      </c>
      <c r="AS167" s="25"/>
      <c r="AT167" s="25"/>
      <c r="AU167" s="24"/>
      <c r="AV167" s="341">
        <f t="shared" ref="AV167" si="174">+AP167/H167</f>
        <v>0.54397942400048682</v>
      </c>
      <c r="AW167" s="341"/>
      <c r="AX167" s="24">
        <f t="shared" ref="AX167" si="175">+AP167/BW167</f>
        <v>20366.968354430381</v>
      </c>
      <c r="AY167" s="351"/>
      <c r="AZ167" s="10"/>
      <c r="BA167" s="66">
        <f t="shared" ref="BA167" si="176">+BC167-BC166</f>
        <v>724101</v>
      </c>
      <c r="BB167" s="67"/>
      <c r="BC167" s="67">
        <v>76883479</v>
      </c>
      <c r="BD167" s="67"/>
      <c r="BE167" s="67">
        <f t="shared" ref="BE167" si="177">+D167</f>
        <v>41484</v>
      </c>
      <c r="BF167" s="67"/>
      <c r="BG167" s="156">
        <f t="shared" ref="BG167" si="178">+BE167/BA167</f>
        <v>5.7290350379297916E-2</v>
      </c>
      <c r="BH167" s="67"/>
      <c r="BI167" s="183"/>
      <c r="BJ167" s="67"/>
      <c r="BK167" s="67">
        <f t="shared" ref="BK167" si="179">SUM(BA161:BA167)</f>
        <v>5195698</v>
      </c>
      <c r="BL167" s="67"/>
      <c r="BM167" s="156">
        <f t="shared" ref="BM167" si="180">+Q167/BK167</f>
        <v>5.8286875026223615E-2</v>
      </c>
      <c r="BN167" s="66">
        <f t="shared" ref="BN167" si="181">+BC167/BW167</f>
        <v>486604.2974683544</v>
      </c>
      <c r="BO167" s="67"/>
      <c r="BP167" s="67">
        <f t="shared" ref="BP167" si="182">+BP166+BE167</f>
        <v>5623480</v>
      </c>
      <c r="BQ167" s="67"/>
      <c r="BR167" s="478">
        <f t="shared" ref="BR167" si="183">+BP167/BC167</f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7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ref="H168" si="184">+H167+D168</f>
        <v>5955728</v>
      </c>
      <c r="I168" s="16"/>
      <c r="J168" s="479">
        <f t="shared" ref="J168" si="185">+D168/H167</f>
        <v>6.7783143976212169E-3</v>
      </c>
      <c r="K168" s="16"/>
      <c r="L168" s="16"/>
      <c r="M168" s="16"/>
      <c r="N168" s="16">
        <f t="shared" ref="N168" si="186">SUM(D162:D168)</f>
        <v>298940</v>
      </c>
      <c r="O168" s="16">
        <f t="shared" si="114"/>
        <v>37457.408805031446</v>
      </c>
      <c r="P168" s="41"/>
      <c r="Q168" s="17">
        <f t="shared" ref="Q168" si="187">SUM(D162:D168)</f>
        <v>298940</v>
      </c>
      <c r="R168" s="16"/>
      <c r="S168" s="60">
        <f t="shared" ref="S168" si="188">+(Q168-Q161)/Q161</f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ref="AA168" si="189">+AA167+W168</f>
        <v>182404</v>
      </c>
      <c r="AB168" s="33"/>
      <c r="AC168" s="46">
        <f t="shared" ref="AC168" si="190">+AA168/H168</f>
        <v>3.062665051191055E-2</v>
      </c>
      <c r="AD168" s="33"/>
      <c r="AE168" s="33">
        <f t="shared" ref="AE168" si="191">+AA168/BW168</f>
        <v>1147.1949685534591</v>
      </c>
      <c r="AF168" s="50"/>
      <c r="AG168" s="33">
        <f t="shared" ref="AG168" si="192">SUM(W162:W168)</f>
        <v>6755</v>
      </c>
      <c r="AH168" s="33">
        <f t="shared" ref="AH168" si="193">SUM(D139:D223)</f>
        <v>411945197.35152841</v>
      </c>
      <c r="AI168" s="231">
        <f t="shared" ref="AI168" si="194">+(AG168-AG161)/AG161</f>
        <v>-7.8444747612551158E-2</v>
      </c>
      <c r="AJ168" s="50"/>
      <c r="AK168" s="10"/>
      <c r="AL168" s="23">
        <f t="shared" ref="AL168" si="195">+AP168-AP167</f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ref="AR168" si="196">+AL168/AP167</f>
        <v>1.1280675678321283E-2</v>
      </c>
      <c r="AS168" s="25"/>
      <c r="AT168" s="25"/>
      <c r="AU168" s="24"/>
      <c r="AV168" s="341">
        <f t="shared" ref="AV168" si="197">+AP168/H168</f>
        <v>0.54641212627574665</v>
      </c>
      <c r="AW168" s="341"/>
      <c r="AX168" s="24">
        <f t="shared" ref="AX168" si="198">+AP168/BW168</f>
        <v>20467.182389937108</v>
      </c>
      <c r="AY168" s="351"/>
      <c r="AZ168" s="10"/>
      <c r="BA168" s="66">
        <f t="shared" ref="BA168" si="199">+BC168-BC167</f>
        <v>1047928</v>
      </c>
      <c r="BB168" s="67"/>
      <c r="BC168" s="67">
        <v>77931407</v>
      </c>
      <c r="BD168" s="67"/>
      <c r="BE168" s="67">
        <f t="shared" ref="BE168" si="200">+D168</f>
        <v>40098</v>
      </c>
      <c r="BF168" s="67"/>
      <c r="BG168" s="156">
        <f t="shared" ref="BG168" si="201">+BE168/BA168</f>
        <v>3.8264079211548882E-2</v>
      </c>
      <c r="BH168" s="67"/>
      <c r="BI168" s="183"/>
      <c r="BJ168" s="67"/>
      <c r="BK168" s="67">
        <f t="shared" ref="BK168" si="202">SUM(BA162:BA168)</f>
        <v>5563756</v>
      </c>
      <c r="BL168" s="67"/>
      <c r="BM168" s="156">
        <f t="shared" ref="BM168" si="203">+Q168/BK168</f>
        <v>5.3729890383402867E-2</v>
      </c>
      <c r="BN168" s="66">
        <f t="shared" ref="BN168" si="204">+BC168/BW168</f>
        <v>490134.63522012578</v>
      </c>
      <c r="BO168" s="67"/>
      <c r="BP168" s="67">
        <f t="shared" ref="BP168" si="205">+BP167+BE168</f>
        <v>5663578</v>
      </c>
      <c r="BQ168" s="67"/>
      <c r="BR168" s="478">
        <f t="shared" ref="BR168" si="206">+BP168/BC168</f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75" x14ac:dyDescent="0.3">
      <c r="B169" s="171">
        <f t="shared" si="52"/>
        <v>44069</v>
      </c>
      <c r="C169" s="61"/>
      <c r="D169" s="17">
        <v>44637</v>
      </c>
      <c r="E169" s="16"/>
      <c r="F169" s="16"/>
      <c r="G169" s="16"/>
      <c r="H169" s="16">
        <f t="shared" ref="H169" si="207">+H168+D169</f>
        <v>6000365</v>
      </c>
      <c r="I169" s="16"/>
      <c r="J169" s="479">
        <f t="shared" ref="J169" si="208">+D169/H168</f>
        <v>7.4948016430569026E-3</v>
      </c>
      <c r="K169" s="16"/>
      <c r="L169" s="16"/>
      <c r="M169" s="16"/>
      <c r="N169" s="16">
        <f t="shared" ref="N169" si="209">SUM(D163:D169)</f>
        <v>298604</v>
      </c>
      <c r="O169" s="16">
        <f t="shared" si="114"/>
        <v>37502.28125</v>
      </c>
      <c r="P169" s="41"/>
      <c r="Q169" s="17">
        <f t="shared" ref="Q169" si="210">SUM(D163:D169)</f>
        <v>298604</v>
      </c>
      <c r="R169" s="16"/>
      <c r="S169" s="60">
        <f t="shared" ref="S169" si="211">+(Q169-Q162)/Q162</f>
        <v>-0.11107009532201695</v>
      </c>
      <c r="T169" s="16"/>
      <c r="U169" s="41"/>
      <c r="V169" s="10">
        <f t="shared" si="109"/>
        <v>61</v>
      </c>
      <c r="W169" s="34">
        <v>1280</v>
      </c>
      <c r="X169" s="33"/>
      <c r="Y169" s="33"/>
      <c r="Z169" s="33"/>
      <c r="AA169" s="33">
        <f t="shared" ref="AA169" si="212">+AA168+W169</f>
        <v>183684</v>
      </c>
      <c r="AB169" s="33"/>
      <c r="AC169" s="46">
        <f t="shared" ref="AC169" si="213">+AA169/H169</f>
        <v>3.0612137761619501E-2</v>
      </c>
      <c r="AD169" s="33"/>
      <c r="AE169" s="33">
        <f t="shared" ref="AE169" si="214">+AA169/BW169</f>
        <v>1148.0250000000001</v>
      </c>
      <c r="AF169" s="50"/>
      <c r="AG169" s="33">
        <f t="shared" ref="AG169" si="215">SUM(W163:W169)</f>
        <v>6751</v>
      </c>
      <c r="AH169" s="33">
        <f t="shared" ref="AH169" si="216">SUM(D140:D224)</f>
        <v>411883626.35152841</v>
      </c>
      <c r="AI169" s="231">
        <f t="shared" ref="AI169" si="217">+(AG169-AG162)/AG162</f>
        <v>-6.5993359158826786E-2</v>
      </c>
      <c r="AJ169" s="50"/>
      <c r="AK169" s="10"/>
      <c r="AL169" s="23">
        <f t="shared" ref="AL169" si="218">+AP169-AP168</f>
        <v>59579</v>
      </c>
      <c r="AM169" s="24"/>
      <c r="AN169" s="24"/>
      <c r="AO169" s="24">
        <v>178263</v>
      </c>
      <c r="AP169" s="24">
        <v>3313861</v>
      </c>
      <c r="AQ169" s="24"/>
      <c r="AR169" s="504">
        <f t="shared" ref="AR169" si="219">+AL169/AP168</f>
        <v>1.8307878665708748E-2</v>
      </c>
      <c r="AS169" s="25"/>
      <c r="AT169" s="25"/>
      <c r="AU169" s="24"/>
      <c r="AV169" s="341">
        <f t="shared" ref="AV169" si="220">+AP169/H169</f>
        <v>0.55227656984200124</v>
      </c>
      <c r="AW169" s="341"/>
      <c r="AX169" s="24">
        <f t="shared" ref="AX169" si="221">+AP169/BW169</f>
        <v>20711.631249999999</v>
      </c>
      <c r="AY169" s="351"/>
      <c r="AZ169" s="10"/>
      <c r="BA169" s="66">
        <f t="shared" ref="BA169" si="222">+BC169-BC168</f>
        <v>701159</v>
      </c>
      <c r="BB169" s="67"/>
      <c r="BC169" s="67">
        <v>78632566</v>
      </c>
      <c r="BD169" s="67"/>
      <c r="BE169" s="67">
        <f t="shared" ref="BE169" si="223">+D169</f>
        <v>44637</v>
      </c>
      <c r="BF169" s="67"/>
      <c r="BG169" s="156">
        <f t="shared" ref="BG169" si="224">+BE169/BA169</f>
        <v>6.3661737209391875E-2</v>
      </c>
      <c r="BH169" s="67"/>
      <c r="BI169" s="183"/>
      <c r="BJ169" s="67"/>
      <c r="BK169" s="67">
        <f t="shared" ref="BK169" si="225">SUM(BA163:BA169)</f>
        <v>5516857</v>
      </c>
      <c r="BL169" s="67"/>
      <c r="BM169" s="156">
        <f t="shared" ref="BM169" si="226">+Q169/BK169</f>
        <v>5.4125745873057796E-2</v>
      </c>
      <c r="BN169" s="66">
        <f t="shared" ref="BN169" si="227">+BC169/BW169</f>
        <v>491453.53749999998</v>
      </c>
      <c r="BO169" s="67"/>
      <c r="BP169" s="67">
        <f t="shared" ref="BP169" si="228">+BP168+BE169</f>
        <v>5708215</v>
      </c>
      <c r="BQ169" s="67"/>
      <c r="BR169" s="478">
        <f t="shared" ref="BR169" si="229">+BP169/BC169</f>
        <v>7.2593523146631131E-2</v>
      </c>
      <c r="BS169" s="67"/>
      <c r="BT169" s="86"/>
      <c r="BU169" s="183"/>
      <c r="BV169" s="1"/>
      <c r="BW169" s="61">
        <f t="shared" si="53"/>
        <v>160</v>
      </c>
    </row>
    <row r="170" spans="2:75" x14ac:dyDescent="0.3">
      <c r="B170" s="171">
        <f t="shared" si="52"/>
        <v>44070</v>
      </c>
      <c r="C170" s="61"/>
      <c r="D170" s="17">
        <v>46006</v>
      </c>
      <c r="E170" s="16"/>
      <c r="F170" s="16"/>
      <c r="G170" s="16"/>
      <c r="H170" s="16">
        <f t="shared" ref="H170" si="230">+H169+D170</f>
        <v>6046371</v>
      </c>
      <c r="I170" s="16"/>
      <c r="J170" s="479">
        <f t="shared" ref="J170" si="231">+D170/H169</f>
        <v>7.6672002453184096E-3</v>
      </c>
      <c r="K170" s="16"/>
      <c r="L170" s="16"/>
      <c r="M170" s="16"/>
      <c r="N170" s="16">
        <f t="shared" ref="N170" si="232">SUM(D164:D170)</f>
        <v>299253</v>
      </c>
      <c r="O170" s="16">
        <f t="shared" ref="O170" si="233">+H170/BW170</f>
        <v>37555.099378881991</v>
      </c>
      <c r="P170" s="41"/>
      <c r="Q170" s="17">
        <f t="shared" ref="Q170" si="234">SUM(D164:D170)</f>
        <v>299253</v>
      </c>
      <c r="R170" s="16"/>
      <c r="S170" s="60">
        <f t="shared" ref="S170" si="235">+(Q170-Q163)/Q163</f>
        <v>-8.1784067233904148E-2</v>
      </c>
      <c r="T170" s="16"/>
      <c r="U170" s="41"/>
      <c r="V170" s="10">
        <f t="shared" si="109"/>
        <v>62</v>
      </c>
      <c r="W170" s="34">
        <v>1143</v>
      </c>
      <c r="X170" s="33"/>
      <c r="Y170" s="33"/>
      <c r="Z170" s="33"/>
      <c r="AA170" s="33">
        <f t="shared" ref="AA170" si="236">+AA169+W170</f>
        <v>184827</v>
      </c>
      <c r="AB170" s="33"/>
      <c r="AC170" s="46">
        <f t="shared" ref="AC170" si="237">+AA170/H170</f>
        <v>3.056825325472089E-2</v>
      </c>
      <c r="AD170" s="33"/>
      <c r="AE170" s="33">
        <f t="shared" ref="AE170" si="238">+AA170/BW170</f>
        <v>1147.9937888198758</v>
      </c>
      <c r="AF170" s="50"/>
      <c r="AG170" s="33">
        <f t="shared" ref="AG170" si="239">SUM(W164:W170)</f>
        <v>6797</v>
      </c>
      <c r="AH170" s="33">
        <f t="shared" ref="AH170" si="240">SUM(D141:D225)</f>
        <v>411818897.35152841</v>
      </c>
      <c r="AI170" s="231">
        <f t="shared" ref="AI170" si="241">+(AG170-AG163)/AG163</f>
        <v>-3.4654168441982672E-2</v>
      </c>
      <c r="AJ170" s="50"/>
      <c r="AK170" s="10"/>
      <c r="AL170" s="23">
        <f t="shared" ref="AL170" si="242">+AP170-AP169</f>
        <v>34079</v>
      </c>
      <c r="AM170" s="24"/>
      <c r="AN170" s="24"/>
      <c r="AO170" s="24">
        <v>178263</v>
      </c>
      <c r="AP170" s="24">
        <v>3347940</v>
      </c>
      <c r="AQ170" s="24"/>
      <c r="AR170" s="504">
        <f t="shared" ref="AR170" si="243">+AL170/AP169</f>
        <v>1.0283774726821675E-2</v>
      </c>
      <c r="AS170" s="25"/>
      <c r="AT170" s="25"/>
      <c r="AU170" s="24"/>
      <c r="AV170" s="341">
        <f t="shared" ref="AV170" si="244">+AP170/H170</f>
        <v>0.55371064726263075</v>
      </c>
      <c r="AW170" s="341"/>
      <c r="AX170" s="24">
        <f t="shared" ref="AX170" si="245">+AP170/BW170</f>
        <v>20794.658385093167</v>
      </c>
      <c r="AY170" s="351"/>
      <c r="AZ170" s="10"/>
      <c r="BA170" s="66">
        <f t="shared" ref="BA170" si="246">+BC170-BC169</f>
        <v>839920</v>
      </c>
      <c r="BB170" s="67"/>
      <c r="BC170" s="67">
        <v>79472486</v>
      </c>
      <c r="BD170" s="67"/>
      <c r="BE170" s="67">
        <f t="shared" ref="BE170" si="247">+D170</f>
        <v>46006</v>
      </c>
      <c r="BF170" s="67"/>
      <c r="BG170" s="156">
        <f t="shared" ref="BG170" si="248">+BE170/BA170</f>
        <v>5.4774264215639586E-2</v>
      </c>
      <c r="BH170" s="67"/>
      <c r="BI170" s="183"/>
      <c r="BJ170" s="67"/>
      <c r="BK170" s="67">
        <f t="shared" ref="BK170" si="249">SUM(BA164:BA170)</f>
        <v>5604154</v>
      </c>
      <c r="BL170" s="67"/>
      <c r="BM170" s="156">
        <f t="shared" ref="BM170" si="250">+Q170/BK170</f>
        <v>5.3398425525065872E-2</v>
      </c>
      <c r="BN170" s="66">
        <f t="shared" ref="BN170" si="251">+BC170/BW170</f>
        <v>493617.92546583852</v>
      </c>
      <c r="BO170" s="67"/>
      <c r="BP170" s="67">
        <f t="shared" ref="BP170" si="252">+BP169+BE170</f>
        <v>5754221</v>
      </c>
      <c r="BQ170" s="67"/>
      <c r="BR170" s="478">
        <f t="shared" ref="BR170" si="253">+BP170/BC170</f>
        <v>7.2405196938220853E-2</v>
      </c>
      <c r="BS170" s="67"/>
      <c r="BT170" s="86"/>
      <c r="BU170" s="183"/>
      <c r="BV170" s="1"/>
      <c r="BW170" s="61">
        <f t="shared" si="53"/>
        <v>161</v>
      </c>
    </row>
    <row r="171" spans="2:75" x14ac:dyDescent="0.3">
      <c r="B171" s="171">
        <f t="shared" si="52"/>
        <v>44071</v>
      </c>
      <c r="C171" s="61"/>
      <c r="D171" s="17">
        <v>49601</v>
      </c>
      <c r="E171" s="16"/>
      <c r="F171" s="16"/>
      <c r="G171" s="16"/>
      <c r="H171" s="16">
        <f t="shared" ref="H171" si="254">+H170+D171</f>
        <v>6095972</v>
      </c>
      <c r="I171" s="16"/>
      <c r="J171" s="479">
        <f t="shared" ref="J171" si="255">+D171/H170</f>
        <v>8.2034331006152292E-3</v>
      </c>
      <c r="K171" s="16"/>
      <c r="L171" s="16"/>
      <c r="M171" s="16"/>
      <c r="N171" s="16">
        <f t="shared" ref="N171" si="256">SUM(D165:D171)</f>
        <v>298373</v>
      </c>
      <c r="O171" s="16">
        <f t="shared" ref="O171" si="257">+H171/BW171</f>
        <v>37629.456790123455</v>
      </c>
      <c r="P171" s="41"/>
      <c r="Q171" s="17">
        <f t="shared" ref="Q171" si="258">SUM(D165:D171)</f>
        <v>298373</v>
      </c>
      <c r="R171" s="16"/>
      <c r="S171" s="60">
        <f t="shared" ref="S171" si="259">+(Q171-Q164)/Q164</f>
        <v>-5.5147757356200998E-2</v>
      </c>
      <c r="T171" s="16"/>
      <c r="U171" s="41"/>
      <c r="V171" s="10">
        <f t="shared" si="109"/>
        <v>63</v>
      </c>
      <c r="W171" s="34">
        <v>1105</v>
      </c>
      <c r="X171" s="33"/>
      <c r="Y171" s="33"/>
      <c r="Z171" s="33"/>
      <c r="AA171" s="33">
        <f t="shared" ref="AA171" si="260">+AA170+W171</f>
        <v>185932</v>
      </c>
      <c r="AB171" s="33"/>
      <c r="AC171" s="46">
        <f t="shared" ref="AC171" si="261">+AA171/H171</f>
        <v>3.0500796263499899E-2</v>
      </c>
      <c r="AD171" s="33"/>
      <c r="AE171" s="33">
        <f t="shared" ref="AE171" si="262">+AA171/BW171</f>
        <v>1147.7283950617284</v>
      </c>
      <c r="AF171" s="50"/>
      <c r="AG171" s="33">
        <f t="shared" ref="AG171" si="263">SUM(W165:W171)</f>
        <v>6732</v>
      </c>
      <c r="AH171" s="33">
        <f t="shared" ref="AH171" si="264">SUM(D142:D226)</f>
        <v>411751976.35152841</v>
      </c>
      <c r="AI171" s="231">
        <f t="shared" ref="AI171" si="265">+(AG171-AG164)/AG164</f>
        <v>-5.0627556056973631E-2</v>
      </c>
      <c r="AJ171" s="50"/>
      <c r="AK171" s="10"/>
      <c r="AL171" s="23">
        <f t="shared" ref="AL171" si="266">+AP171-AP170</f>
        <v>27898</v>
      </c>
      <c r="AM171" s="24"/>
      <c r="AN171" s="24"/>
      <c r="AO171" s="24">
        <v>178263</v>
      </c>
      <c r="AP171" s="24">
        <v>3375838</v>
      </c>
      <c r="AQ171" s="24"/>
      <c r="AR171" s="504">
        <f t="shared" ref="AR171" si="267">+AL171/AP170</f>
        <v>8.3328852966301666E-3</v>
      </c>
      <c r="AS171" s="25"/>
      <c r="AT171" s="25"/>
      <c r="AU171" s="24"/>
      <c r="AV171" s="341">
        <f t="shared" ref="AV171" si="268">+AP171/H171</f>
        <v>0.55378174309199579</v>
      </c>
      <c r="AW171" s="341"/>
      <c r="AX171" s="24">
        <f t="shared" ref="AX171" si="269">+AP171/BW171</f>
        <v>20838.506172839505</v>
      </c>
      <c r="AY171" s="351"/>
      <c r="AZ171" s="10"/>
      <c r="BA171" s="66">
        <f t="shared" ref="BA171" si="270">+BC171-BC170</f>
        <v>827184</v>
      </c>
      <c r="BB171" s="67"/>
      <c r="BC171" s="67">
        <v>80299670</v>
      </c>
      <c r="BD171" s="67"/>
      <c r="BE171" s="67">
        <f t="shared" ref="BE171" si="271">+D171</f>
        <v>49601</v>
      </c>
      <c r="BF171" s="67"/>
      <c r="BG171" s="156">
        <f t="shared" ref="BG171" si="272">+BE171/BA171</f>
        <v>5.9963684017098978E-2</v>
      </c>
      <c r="BH171" s="67"/>
      <c r="BI171" s="183"/>
      <c r="BJ171" s="67"/>
      <c r="BK171" s="67">
        <f t="shared" ref="BK171" si="273">SUM(BA165:BA171)</f>
        <v>5581090</v>
      </c>
      <c r="BL171" s="67"/>
      <c r="BM171" s="156">
        <f t="shared" ref="BM171" si="274">+Q171/BK171</f>
        <v>5.346142061855301E-2</v>
      </c>
      <c r="BN171" s="66">
        <f t="shared" ref="BN171" si="275">+BC171/BW171</f>
        <v>495676.97530864197</v>
      </c>
      <c r="BO171" s="67"/>
      <c r="BP171" s="67">
        <f t="shared" ref="BP171" si="276">+BP170+BE171</f>
        <v>5803822</v>
      </c>
      <c r="BQ171" s="67"/>
      <c r="BR171" s="478">
        <f t="shared" ref="BR171" si="277">+BP171/BC171</f>
        <v>7.2277034264275314E-2</v>
      </c>
      <c r="BS171" s="67"/>
      <c r="BT171" s="86"/>
      <c r="BU171" s="183"/>
      <c r="BV171" s="1"/>
      <c r="BW171" s="61">
        <f t="shared" si="53"/>
        <v>162</v>
      </c>
    </row>
    <row r="172" spans="2:75" x14ac:dyDescent="0.3">
      <c r="B172" s="171">
        <f t="shared" si="52"/>
        <v>44072</v>
      </c>
      <c r="C172" s="61"/>
      <c r="D172" s="17">
        <v>42660</v>
      </c>
      <c r="E172" s="16"/>
      <c r="F172" s="16"/>
      <c r="G172" s="16"/>
      <c r="H172" s="16">
        <f t="shared" ref="H172" si="278">+H171+D172</f>
        <v>6138632</v>
      </c>
      <c r="I172" s="16"/>
      <c r="J172" s="479">
        <f t="shared" ref="J172" si="279">+D172/H171</f>
        <v>6.9980636393999181E-3</v>
      </c>
      <c r="K172" s="16"/>
      <c r="L172" s="16"/>
      <c r="M172" s="16"/>
      <c r="N172" s="16">
        <f t="shared" ref="N172" si="280">SUM(D166:D172)</f>
        <v>297204</v>
      </c>
      <c r="O172" s="16">
        <f t="shared" ref="O172" si="281">+H172/BW172</f>
        <v>37660.319018404909</v>
      </c>
      <c r="P172" s="41"/>
      <c r="Q172" s="17">
        <f t="shared" ref="Q172" si="282">SUM(D166:D172)</f>
        <v>297204</v>
      </c>
      <c r="R172" s="16"/>
      <c r="S172" s="60">
        <f t="shared" ref="S172" si="283">+(Q172-Q165)/Q165</f>
        <v>-2.9043365763458284E-2</v>
      </c>
      <c r="T172" s="16"/>
      <c r="U172" s="41"/>
      <c r="V172" s="10">
        <f t="shared" si="109"/>
        <v>64</v>
      </c>
      <c r="W172" s="34">
        <v>954</v>
      </c>
      <c r="X172" s="33"/>
      <c r="Y172" s="33"/>
      <c r="Z172" s="33"/>
      <c r="AA172" s="33">
        <f t="shared" ref="AA172" si="284">+AA171+W172</f>
        <v>186886</v>
      </c>
      <c r="AB172" s="33"/>
      <c r="AC172" s="46">
        <f t="shared" ref="AC172" si="285">+AA172/H172</f>
        <v>3.0444242300238882E-2</v>
      </c>
      <c r="AD172" s="33"/>
      <c r="AE172" s="33">
        <f t="shared" ref="AE172" si="286">+AA172/BW172</f>
        <v>1146.5398773006134</v>
      </c>
      <c r="AF172" s="50"/>
      <c r="AG172" s="33">
        <f t="shared" ref="AG172" si="287">SUM(W166:W172)</f>
        <v>6712</v>
      </c>
      <c r="AH172" s="33">
        <f t="shared" ref="AH172" si="288">SUM(D143:D227)</f>
        <v>411683407.35152841</v>
      </c>
      <c r="AI172" s="231">
        <f t="shared" ref="AI172" si="289">+(AG172-AG165)/AG165</f>
        <v>-4.0320274521018017E-2</v>
      </c>
      <c r="AJ172" s="50"/>
      <c r="AK172" s="10"/>
      <c r="AL172" s="23">
        <f t="shared" ref="AL172" si="290">+AP172-AP171</f>
        <v>32961</v>
      </c>
      <c r="AM172" s="24"/>
      <c r="AN172" s="24"/>
      <c r="AO172" s="24">
        <v>178263</v>
      </c>
      <c r="AP172" s="24">
        <v>3408799</v>
      </c>
      <c r="AQ172" s="24"/>
      <c r="AR172" s="504">
        <f t="shared" ref="AR172" si="291">+AL172/AP171</f>
        <v>9.7637979073640375E-3</v>
      </c>
      <c r="AS172" s="25"/>
      <c r="AT172" s="25"/>
      <c r="AU172" s="24"/>
      <c r="AV172" s="341">
        <f t="shared" ref="AV172" si="292">+AP172/H172</f>
        <v>0.55530271239585627</v>
      </c>
      <c r="AW172" s="341"/>
      <c r="AX172" s="24">
        <f t="shared" ref="AX172" si="293">+AP172/BW172</f>
        <v>20912.877300613498</v>
      </c>
      <c r="AY172" s="351"/>
      <c r="AZ172" s="10"/>
      <c r="BA172" s="66">
        <f t="shared" ref="BA172" si="294">+BC172-BC171</f>
        <v>802727</v>
      </c>
      <c r="BB172" s="67"/>
      <c r="BC172" s="67">
        <v>81102397</v>
      </c>
      <c r="BD172" s="67"/>
      <c r="BE172" s="67">
        <f t="shared" ref="BE172" si="295">+D172</f>
        <v>42660</v>
      </c>
      <c r="BF172" s="67"/>
      <c r="BG172" s="156">
        <f t="shared" ref="BG172" si="296">+BE172/BA172</f>
        <v>5.3143845915236437E-2</v>
      </c>
      <c r="BH172" s="67"/>
      <c r="BI172" s="183"/>
      <c r="BJ172" s="67"/>
      <c r="BK172" s="67">
        <f t="shared" ref="BK172" si="297">SUM(BA166:BA172)</f>
        <v>5627222</v>
      </c>
      <c r="BL172" s="67"/>
      <c r="BM172" s="156">
        <f t="shared" ref="BM172" si="298">+Q172/BK172</f>
        <v>5.2815403408644622E-2</v>
      </c>
      <c r="BN172" s="66">
        <f t="shared" ref="BN172" si="299">+BC172/BW172</f>
        <v>497560.71779141104</v>
      </c>
      <c r="BO172" s="67"/>
      <c r="BP172" s="67">
        <f t="shared" ref="BP172" si="300">+BP171+BE172</f>
        <v>5846482</v>
      </c>
      <c r="BQ172" s="67"/>
      <c r="BR172" s="478">
        <f t="shared" ref="BR172" si="301">+BP172/BC172</f>
        <v>7.208765975190598E-2</v>
      </c>
      <c r="BS172" s="67"/>
      <c r="BT172" s="86"/>
      <c r="BU172" s="183"/>
      <c r="BV172" s="1"/>
      <c r="BW172" s="61">
        <f t="shared" si="53"/>
        <v>163</v>
      </c>
    </row>
    <row r="173" spans="2:75" x14ac:dyDescent="0.3">
      <c r="B173" s="390">
        <f t="shared" si="52"/>
        <v>44073</v>
      </c>
      <c r="C173" s="61"/>
      <c r="D173" s="17">
        <v>33981</v>
      </c>
      <c r="E173" s="16"/>
      <c r="F173" s="16"/>
      <c r="G173" s="16"/>
      <c r="H173" s="16">
        <f t="shared" ref="H173" si="302">+H172+D173</f>
        <v>6172613</v>
      </c>
      <c r="I173" s="16"/>
      <c r="J173" s="479">
        <f t="shared" ref="J173" si="303">+D173/H172</f>
        <v>5.5355981593293102E-3</v>
      </c>
      <c r="K173" s="16"/>
      <c r="L173" s="16"/>
      <c r="M173" s="16"/>
      <c r="N173" s="16">
        <f t="shared" ref="N173" si="304">SUM(D167:D173)</f>
        <v>298467</v>
      </c>
      <c r="O173" s="16">
        <f t="shared" ref="O173" si="305">+H173/BW173</f>
        <v>37637.884146341465</v>
      </c>
      <c r="P173" s="41"/>
      <c r="Q173" s="17">
        <f t="shared" ref="Q173" si="306">SUM(D167:D173)</f>
        <v>298467</v>
      </c>
      <c r="R173" s="16"/>
      <c r="S173" s="60">
        <f t="shared" ref="S173" si="307">+(Q173-Q166)/Q166</f>
        <v>-1.1597216932863969E-2</v>
      </c>
      <c r="T173" s="16"/>
      <c r="U173" s="41"/>
      <c r="V173" s="10">
        <f t="shared" si="109"/>
        <v>65</v>
      </c>
      <c r="W173" s="34">
        <v>369</v>
      </c>
      <c r="X173" s="33"/>
      <c r="Y173" s="33"/>
      <c r="Z173" s="33"/>
      <c r="AA173" s="33">
        <f t="shared" ref="AA173" si="308">+AA172+W173</f>
        <v>187255</v>
      </c>
      <c r="AB173" s="33"/>
      <c r="AC173" s="46">
        <f t="shared" ref="AC173" si="309">+AA173/H173</f>
        <v>3.0336423164711607E-2</v>
      </c>
      <c r="AD173" s="33"/>
      <c r="AE173" s="33">
        <f t="shared" ref="AE173" si="310">+AA173/BW173</f>
        <v>1141.7987804878048</v>
      </c>
      <c r="AF173" s="50"/>
      <c r="AG173" s="33">
        <f t="shared" ref="AG173" si="311">SUM(W167:W173)</f>
        <v>6651</v>
      </c>
      <c r="AH173" s="33">
        <f t="shared" ref="AH173" si="312">SUM(D144:D228)</f>
        <v>411612324.35152841</v>
      </c>
      <c r="AI173" s="231">
        <f t="shared" ref="AI173" si="313">+(AG173-AG166)/AG166</f>
        <v>-3.6366270646189511E-2</v>
      </c>
      <c r="AJ173" s="50"/>
      <c r="AK173" s="10"/>
      <c r="AL173" s="23">
        <f t="shared" ref="AL173" si="314">+AP173-AP172</f>
        <v>16924</v>
      </c>
      <c r="AM173" s="24"/>
      <c r="AN173" s="24"/>
      <c r="AO173" s="24">
        <v>178263</v>
      </c>
      <c r="AP173" s="24">
        <v>3425723</v>
      </c>
      <c r="AQ173" s="24"/>
      <c r="AR173" s="504">
        <f t="shared" ref="AR173" si="315">+AL173/AP172</f>
        <v>4.9647984524754905E-3</v>
      </c>
      <c r="AS173" s="25"/>
      <c r="AT173" s="25"/>
      <c r="AU173" s="24"/>
      <c r="AV173" s="341">
        <f t="shared" ref="AV173" si="316">+AP173/H173</f>
        <v>0.55498749071098419</v>
      </c>
      <c r="AW173" s="341"/>
      <c r="AX173" s="24">
        <f t="shared" ref="AX173" si="317">+AP173/BW173</f>
        <v>20888.554878048781</v>
      </c>
      <c r="AY173" s="351"/>
      <c r="AZ173" s="391"/>
      <c r="BA173" s="66">
        <f t="shared" ref="BA173" si="318">+BC173-BC172</f>
        <v>727682</v>
      </c>
      <c r="BB173" s="67"/>
      <c r="BC173" s="67">
        <v>81830079</v>
      </c>
      <c r="BD173" s="67"/>
      <c r="BE173" s="67">
        <f t="shared" ref="BE173" si="319">+D173</f>
        <v>33981</v>
      </c>
      <c r="BF173" s="67"/>
      <c r="BG173" s="156">
        <f t="shared" ref="BG173" si="320">+BE173/BA173</f>
        <v>4.6697595927891578E-2</v>
      </c>
      <c r="BH173" s="67"/>
      <c r="BI173" s="183"/>
      <c r="BJ173" s="67"/>
      <c r="BK173" s="67">
        <f t="shared" ref="BK173" si="321">SUM(BA167:BA173)</f>
        <v>5670701</v>
      </c>
      <c r="BL173" s="67"/>
      <c r="BM173" s="156">
        <f t="shared" ref="BM173" si="322">+Q173/BK173</f>
        <v>5.2633175334054823E-2</v>
      </c>
      <c r="BN173" s="66">
        <f t="shared" ref="BN173" si="323">+BC173/BW173</f>
        <v>498963.89634146343</v>
      </c>
      <c r="BO173" s="67"/>
      <c r="BP173" s="67">
        <f t="shared" ref="BP173" si="324">+BP172+BE173</f>
        <v>5880463</v>
      </c>
      <c r="BQ173" s="67"/>
      <c r="BR173" s="478">
        <f t="shared" ref="BR173" si="325">+BP173/BC173</f>
        <v>7.1861876120148924E-2</v>
      </c>
      <c r="BS173" s="67"/>
      <c r="BT173" s="86"/>
      <c r="BU173" s="183"/>
      <c r="BV173" s="1"/>
      <c r="BW173" s="61">
        <f t="shared" si="53"/>
        <v>164</v>
      </c>
    </row>
    <row r="174" spans="2:75" x14ac:dyDescent="0.3">
      <c r="B174" s="171">
        <f t="shared" si="52"/>
        <v>44074</v>
      </c>
      <c r="C174" s="61"/>
      <c r="D174" s="17">
        <v>38560</v>
      </c>
      <c r="E174" s="16"/>
      <c r="F174" s="16"/>
      <c r="G174" s="16"/>
      <c r="H174" s="16">
        <f t="shared" ref="H174" si="326">+H173+D174</f>
        <v>6211173</v>
      </c>
      <c r="I174" s="16"/>
      <c r="J174" s="479">
        <f t="shared" ref="J174" si="327">+D174/H173</f>
        <v>6.2469492255548828E-3</v>
      </c>
      <c r="K174" s="16"/>
      <c r="L174" s="16"/>
      <c r="M174" s="16"/>
      <c r="N174" s="16">
        <f t="shared" ref="N174" si="328">SUM(D168:D174)</f>
        <v>295543</v>
      </c>
      <c r="O174" s="16">
        <f t="shared" ref="O174" si="329">+H174/BW174</f>
        <v>37643.472727272725</v>
      </c>
      <c r="P174" s="41"/>
      <c r="Q174" s="17">
        <f t="shared" ref="Q174" si="330">SUM(D168:D174)</f>
        <v>295543</v>
      </c>
      <c r="R174" s="16"/>
      <c r="S174" s="60">
        <f t="shared" ref="S174" si="331">+(Q174-Q167)/Q167</f>
        <v>-2.4098454304403962E-2</v>
      </c>
      <c r="T174" s="16"/>
      <c r="U174" s="41"/>
      <c r="V174" s="10">
        <f t="shared" si="109"/>
        <v>66</v>
      </c>
      <c r="W174" s="34">
        <v>512</v>
      </c>
      <c r="X174" s="33"/>
      <c r="Y174" s="33"/>
      <c r="Z174" s="33"/>
      <c r="AA174" s="33">
        <f t="shared" ref="AA174" si="332">+AA173+W174</f>
        <v>187767</v>
      </c>
      <c r="AB174" s="33"/>
      <c r="AC174" s="46">
        <f t="shared" ref="AC174" si="333">+AA174/H174</f>
        <v>3.0230521674408362E-2</v>
      </c>
      <c r="AD174" s="33"/>
      <c r="AE174" s="33">
        <f t="shared" ref="AE174" si="334">+AA174/BW174</f>
        <v>1137.9818181818182</v>
      </c>
      <c r="AF174" s="50"/>
      <c r="AG174" s="33">
        <f t="shared" ref="AG174" si="335">SUM(W168:W174)</f>
        <v>6653</v>
      </c>
      <c r="AH174" s="33">
        <f t="shared" ref="AH174" si="336">SUM(D145:D229)</f>
        <v>411553783.35152841</v>
      </c>
      <c r="AI174" s="231">
        <f t="shared" ref="AI174" si="337">+(AG174-AG167)/AG167</f>
        <v>-2.4915726220137768E-2</v>
      </c>
      <c r="AJ174" s="50"/>
      <c r="AK174" s="10"/>
      <c r="AL174" s="23">
        <f t="shared" ref="AL174" si="338">+AP174-AP173</f>
        <v>30540</v>
      </c>
      <c r="AM174" s="24"/>
      <c r="AN174" s="24"/>
      <c r="AO174" s="24">
        <v>178263</v>
      </c>
      <c r="AP174" s="24">
        <v>3456263</v>
      </c>
      <c r="AQ174" s="24"/>
      <c r="AR174" s="504">
        <f t="shared" ref="AR174" si="339">+AL174/AP173</f>
        <v>8.9149064299711336E-3</v>
      </c>
      <c r="AS174" s="25"/>
      <c r="AT174" s="25"/>
      <c r="AU174" s="24"/>
      <c r="AV174" s="341">
        <f t="shared" ref="AV174" si="340">+AP174/H174</f>
        <v>0.5564589812584515</v>
      </c>
      <c r="AW174" s="341"/>
      <c r="AX174" s="24">
        <f t="shared" ref="AX174" si="341">+AP174/BW174</f>
        <v>20947.048484848485</v>
      </c>
      <c r="AY174" s="351"/>
      <c r="AZ174" s="10"/>
      <c r="BA174" s="66">
        <f t="shared" ref="BA174" si="342">+BC174-BC173</f>
        <v>794762</v>
      </c>
      <c r="BB174" s="67"/>
      <c r="BC174" s="67">
        <v>82624841</v>
      </c>
      <c r="BD174" s="67"/>
      <c r="BE174" s="67">
        <f t="shared" ref="BE174" si="343">+D174</f>
        <v>38560</v>
      </c>
      <c r="BF174" s="67"/>
      <c r="BG174" s="156">
        <f t="shared" ref="BG174" si="344">+BE174/BA174</f>
        <v>4.8517669440662742E-2</v>
      </c>
      <c r="BH174" s="67"/>
      <c r="BI174" s="183"/>
      <c r="BJ174" s="67"/>
      <c r="BK174" s="67">
        <f t="shared" ref="BK174" si="345">SUM(BA168:BA174)</f>
        <v>5741362</v>
      </c>
      <c r="BL174" s="67"/>
      <c r="BM174" s="156">
        <f t="shared" ref="BM174" si="346">+Q174/BK174</f>
        <v>5.147611315921205E-2</v>
      </c>
      <c r="BN174" s="66">
        <f t="shared" ref="BN174" si="347">+BC174/BW174</f>
        <v>500756.61212121212</v>
      </c>
      <c r="BO174" s="67"/>
      <c r="BP174" s="67">
        <f t="shared" ref="BP174" si="348">+BP173+BE174</f>
        <v>5919023</v>
      </c>
      <c r="BQ174" s="67"/>
      <c r="BR174" s="478">
        <f t="shared" ref="BR174" si="349">+BP174/BC174</f>
        <v>7.1637329988931533E-2</v>
      </c>
      <c r="BS174" s="67"/>
      <c r="BT174" s="86"/>
      <c r="BU174" s="183"/>
      <c r="BV174" s="1"/>
      <c r="BW174" s="61">
        <f t="shared" si="53"/>
        <v>165</v>
      </c>
    </row>
    <row r="175" spans="2:75" x14ac:dyDescent="0.3">
      <c r="B175" s="171">
        <f t="shared" si="52"/>
        <v>44075</v>
      </c>
      <c r="C175" s="61"/>
      <c r="D175" s="17">
        <v>41979</v>
      </c>
      <c r="E175" s="16"/>
      <c r="F175" s="16"/>
      <c r="G175" s="16"/>
      <c r="H175" s="16">
        <f t="shared" ref="H175" si="350">+H174+D175</f>
        <v>6253152</v>
      </c>
      <c r="I175" s="16"/>
      <c r="J175" s="479">
        <f t="shared" ref="J175" si="351">+D175/H174</f>
        <v>6.7586267521448848E-3</v>
      </c>
      <c r="K175" s="16"/>
      <c r="L175" s="16"/>
      <c r="M175" s="16"/>
      <c r="N175" s="16">
        <f t="shared" ref="N175" si="352">SUM(D169:D175)</f>
        <v>297424</v>
      </c>
      <c r="O175" s="16">
        <f t="shared" ref="O175" si="353">+H175/BW175</f>
        <v>37669.590361445786</v>
      </c>
      <c r="P175" s="41"/>
      <c r="Q175" s="17">
        <f t="shared" ref="Q175" si="354">SUM(D169:D175)</f>
        <v>297424</v>
      </c>
      <c r="R175" s="16"/>
      <c r="S175" s="60">
        <f t="shared" ref="S175" si="355">+(Q175-Q168)/Q168</f>
        <v>-5.0712517562052587E-3</v>
      </c>
      <c r="T175" s="16"/>
      <c r="U175" s="41"/>
      <c r="V175" s="10">
        <f t="shared" si="109"/>
        <v>67</v>
      </c>
      <c r="W175" s="34">
        <v>1164</v>
      </c>
      <c r="X175" s="33"/>
      <c r="Y175" s="33"/>
      <c r="Z175" s="33"/>
      <c r="AA175" s="33">
        <f t="shared" ref="AA175" si="356">+AA174+W175</f>
        <v>188931</v>
      </c>
      <c r="AB175" s="33"/>
      <c r="AC175" s="46">
        <f t="shared" ref="AC175" si="357">+AA175/H175</f>
        <v>3.0213722615410596E-2</v>
      </c>
      <c r="AD175" s="33"/>
      <c r="AE175" s="33">
        <f t="shared" ref="AE175" si="358">+AA175/BW175</f>
        <v>1138.1385542168675</v>
      </c>
      <c r="AF175" s="50"/>
      <c r="AG175" s="33">
        <f t="shared" ref="AG175" si="359">SUM(W169:W175)</f>
        <v>6527</v>
      </c>
      <c r="AH175" s="33">
        <f t="shared" ref="AH175" si="360">SUM(D146:D230)</f>
        <v>411504745.35152841</v>
      </c>
      <c r="AI175" s="231">
        <f t="shared" ref="AI175" si="361">+(AG175-AG168)/AG168</f>
        <v>-3.3752775721687639E-2</v>
      </c>
      <c r="AJ175" s="50"/>
      <c r="AK175" s="10"/>
      <c r="AL175" s="23">
        <f t="shared" ref="AL175" si="362">+AP175-AP174</f>
        <v>40650</v>
      </c>
      <c r="AM175" s="24"/>
      <c r="AN175" s="24"/>
      <c r="AO175" s="24">
        <v>178263</v>
      </c>
      <c r="AP175" s="24">
        <v>3496913</v>
      </c>
      <c r="AQ175" s="24"/>
      <c r="AR175" s="504">
        <f t="shared" ref="AR175" si="363">+AL175/AP174</f>
        <v>1.1761257751507916E-2</v>
      </c>
      <c r="AS175" s="25"/>
      <c r="AT175" s="25"/>
      <c r="AU175" s="24"/>
      <c r="AV175" s="341">
        <f t="shared" ref="AV175" si="364">+AP175/H175</f>
        <v>0.55922405212603177</v>
      </c>
      <c r="AW175" s="341"/>
      <c r="AX175" s="24">
        <f t="shared" ref="AX175" si="365">+AP175/BW175</f>
        <v>21065.74096385542</v>
      </c>
      <c r="AY175" s="351"/>
      <c r="AZ175" s="10"/>
      <c r="BA175" s="66">
        <f t="shared" ref="BA175" si="366">+BC175-BC174</f>
        <v>725278</v>
      </c>
      <c r="BB175" s="67"/>
      <c r="BC175" s="67">
        <v>83350119</v>
      </c>
      <c r="BD175" s="67"/>
      <c r="BE175" s="67">
        <f t="shared" ref="BE175" si="367">+D175</f>
        <v>41979</v>
      </c>
      <c r="BF175" s="67"/>
      <c r="BG175" s="156">
        <f t="shared" ref="BG175" si="368">+BE175/BA175</f>
        <v>5.7879875027230937E-2</v>
      </c>
      <c r="BH175" s="67"/>
      <c r="BI175" s="183"/>
      <c r="BJ175" s="67"/>
      <c r="BK175" s="67">
        <f t="shared" ref="BK175" si="369">SUM(BA169:BA175)</f>
        <v>5418712</v>
      </c>
      <c r="BL175" s="67"/>
      <c r="BM175" s="156">
        <f t="shared" ref="BM175" si="370">+Q175/BK175</f>
        <v>5.4888320324091779E-2</v>
      </c>
      <c r="BN175" s="66">
        <f t="shared" ref="BN175" si="371">+BC175/BW175</f>
        <v>502109.15060240962</v>
      </c>
      <c r="BO175" s="67"/>
      <c r="BP175" s="67">
        <f t="shared" ref="BP175" si="372">+BP174+BE175</f>
        <v>5961002</v>
      </c>
      <c r="BQ175" s="67"/>
      <c r="BR175" s="478">
        <f t="shared" ref="BR175" si="373">+BP175/BC175</f>
        <v>7.1517618349171169E-2</v>
      </c>
      <c r="BS175" s="67"/>
      <c r="BT175" s="86"/>
      <c r="BU175" s="183"/>
      <c r="BV175" s="1"/>
      <c r="BW175" s="61">
        <f t="shared" si="53"/>
        <v>166</v>
      </c>
    </row>
    <row r="176" spans="2:75" x14ac:dyDescent="0.3">
      <c r="B176" s="171">
        <f t="shared" si="52"/>
        <v>44076</v>
      </c>
      <c r="C176" s="61"/>
      <c r="D176" s="17"/>
      <c r="E176" s="16"/>
      <c r="F176" s="16"/>
      <c r="G176" s="16"/>
      <c r="H176" s="16"/>
      <c r="I176" s="16"/>
      <c r="J176" s="479"/>
      <c r="K176" s="16"/>
      <c r="L176" s="16"/>
      <c r="M176" s="16"/>
      <c r="N176" s="16"/>
      <c r="O176" s="16"/>
      <c r="P176" s="41"/>
      <c r="Q176" s="17"/>
      <c r="R176" s="16"/>
      <c r="S176" s="60"/>
      <c r="T176" s="16"/>
      <c r="U176" s="41"/>
      <c r="V176" s="10"/>
      <c r="W176" s="34"/>
      <c r="X176" s="33"/>
      <c r="Y176" s="33"/>
      <c r="Z176" s="33"/>
      <c r="AA176" s="33"/>
      <c r="AB176" s="33"/>
      <c r="AC176" s="46"/>
      <c r="AD176" s="33"/>
      <c r="AE176" s="33"/>
      <c r="AF176" s="50"/>
      <c r="AG176" s="33"/>
      <c r="AH176" s="33"/>
      <c r="AI176" s="231"/>
      <c r="AJ176" s="50"/>
      <c r="AK176" s="10"/>
      <c r="AL176" s="23"/>
      <c r="AM176" s="24"/>
      <c r="AN176" s="24"/>
      <c r="AO176" s="24"/>
      <c r="AP176" s="24"/>
      <c r="AQ176" s="24"/>
      <c r="AR176" s="504"/>
      <c r="AS176" s="25"/>
      <c r="AT176" s="25"/>
      <c r="AU176" s="24"/>
      <c r="AV176" s="341"/>
      <c r="AW176" s="341"/>
      <c r="AX176" s="24"/>
      <c r="AY176" s="351"/>
      <c r="AZ176" s="10"/>
      <c r="BA176" s="66"/>
      <c r="BB176" s="67"/>
      <c r="BC176" s="67"/>
      <c r="BD176" s="67"/>
      <c r="BE176" s="67"/>
      <c r="BF176" s="67"/>
      <c r="BG176" s="156"/>
      <c r="BH176" s="67"/>
      <c r="BI176" s="183"/>
      <c r="BJ176" s="67"/>
      <c r="BK176" s="67"/>
      <c r="BL176" s="67"/>
      <c r="BM176" s="156"/>
      <c r="BN176" s="66"/>
      <c r="BO176" s="67"/>
      <c r="BP176" s="67"/>
      <c r="BQ176" s="67"/>
      <c r="BR176" s="478"/>
      <c r="BS176" s="67"/>
      <c r="BT176" s="86"/>
      <c r="BU176" s="183"/>
      <c r="BV176" s="1"/>
      <c r="BW176" s="61">
        <f t="shared" si="53"/>
        <v>167</v>
      </c>
    </row>
    <row r="177" spans="2:85" x14ac:dyDescent="0.3">
      <c r="B177" s="171">
        <f t="shared" si="52"/>
        <v>44077</v>
      </c>
      <c r="C177" s="61"/>
      <c r="D177" s="17"/>
      <c r="E177" s="16"/>
      <c r="F177" s="16"/>
      <c r="G177" s="16"/>
      <c r="H177" s="16"/>
      <c r="I177" s="16"/>
      <c r="J177" s="479"/>
      <c r="K177" s="16"/>
      <c r="L177" s="16"/>
      <c r="M177" s="16"/>
      <c r="N177" s="16"/>
      <c r="O177" s="16"/>
      <c r="P177" s="41"/>
      <c r="Q177" s="17"/>
      <c r="R177" s="16"/>
      <c r="S177" s="60"/>
      <c r="T177" s="16"/>
      <c r="U177" s="41"/>
      <c r="V177" s="10"/>
      <c r="W177" s="34"/>
      <c r="X177" s="33"/>
      <c r="Y177" s="33"/>
      <c r="Z177" s="33"/>
      <c r="AA177" s="33"/>
      <c r="AB177" s="33"/>
      <c r="AC177" s="46"/>
      <c r="AD177" s="33"/>
      <c r="AE177" s="33"/>
      <c r="AF177" s="50"/>
      <c r="AG177" s="33"/>
      <c r="AH177" s="33"/>
      <c r="AI177" s="231"/>
      <c r="AJ177" s="50"/>
      <c r="AK177" s="10"/>
      <c r="AL177" s="23"/>
      <c r="AM177" s="24"/>
      <c r="AN177" s="24"/>
      <c r="AO177" s="24"/>
      <c r="AP177" s="24"/>
      <c r="AQ177" s="24"/>
      <c r="AR177" s="504"/>
      <c r="AS177" s="25"/>
      <c r="AT177" s="25"/>
      <c r="AU177" s="24"/>
      <c r="AV177" s="341"/>
      <c r="AW177" s="341"/>
      <c r="AX177" s="24"/>
      <c r="AY177" s="351"/>
      <c r="AZ177" s="10"/>
      <c r="BA177" s="66"/>
      <c r="BB177" s="67"/>
      <c r="BC177" s="67"/>
      <c r="BD177" s="67"/>
      <c r="BE177" s="67"/>
      <c r="BF177" s="67"/>
      <c r="BG177" s="156"/>
      <c r="BH177" s="67"/>
      <c r="BI177" s="183"/>
      <c r="BJ177" s="67"/>
      <c r="BK177" s="67"/>
      <c r="BL177" s="67"/>
      <c r="BM177" s="156"/>
      <c r="BN177" s="66"/>
      <c r="BO177" s="67"/>
      <c r="BP177" s="67"/>
      <c r="BQ177" s="67"/>
      <c r="BR177" s="478"/>
      <c r="BS177" s="67"/>
      <c r="BT177" s="86"/>
      <c r="BU177" s="183"/>
      <c r="BV177" s="1"/>
      <c r="BW177" s="61">
        <f t="shared" si="53"/>
        <v>168</v>
      </c>
    </row>
    <row r="178" spans="2:85" x14ac:dyDescent="0.3">
      <c r="B178" s="171">
        <f t="shared" si="52"/>
        <v>44078</v>
      </c>
      <c r="C178" s="61"/>
      <c r="D178" s="17"/>
      <c r="E178" s="16"/>
      <c r="F178" s="16"/>
      <c r="G178" s="16"/>
      <c r="H178" s="16"/>
      <c r="I178" s="16"/>
      <c r="J178" s="479"/>
      <c r="K178" s="16"/>
      <c r="L178" s="16"/>
      <c r="M178" s="16"/>
      <c r="N178" s="16"/>
      <c r="O178" s="16"/>
      <c r="P178" s="41"/>
      <c r="Q178" s="17"/>
      <c r="R178" s="16"/>
      <c r="S178" s="60"/>
      <c r="T178" s="16"/>
      <c r="U178" s="41"/>
      <c r="V178" s="10"/>
      <c r="W178" s="34"/>
      <c r="X178" s="33"/>
      <c r="Y178" s="33"/>
      <c r="Z178" s="33"/>
      <c r="AA178" s="33"/>
      <c r="AB178" s="33"/>
      <c r="AC178" s="46"/>
      <c r="AD178" s="33"/>
      <c r="AE178" s="33"/>
      <c r="AF178" s="50"/>
      <c r="AG178" s="33"/>
      <c r="AH178" s="33"/>
      <c r="AI178" s="231"/>
      <c r="AJ178" s="50"/>
      <c r="AK178" s="10"/>
      <c r="AL178" s="23"/>
      <c r="AM178" s="24"/>
      <c r="AN178" s="24"/>
      <c r="AO178" s="24"/>
      <c r="AP178" s="24"/>
      <c r="AQ178" s="24"/>
      <c r="AR178" s="504"/>
      <c r="AS178" s="25"/>
      <c r="AT178" s="25"/>
      <c r="AU178" s="24"/>
      <c r="AV178" s="341"/>
      <c r="AW178" s="341"/>
      <c r="AX178" s="24"/>
      <c r="AY178" s="351"/>
      <c r="AZ178" s="10"/>
      <c r="BA178" s="66"/>
      <c r="BB178" s="67"/>
      <c r="BC178" s="67"/>
      <c r="BD178" s="67"/>
      <c r="BE178" s="67"/>
      <c r="BF178" s="67"/>
      <c r="BG178" s="156"/>
      <c r="BH178" s="67"/>
      <c r="BI178" s="183"/>
      <c r="BJ178" s="67"/>
      <c r="BK178" s="67"/>
      <c r="BL178" s="67"/>
      <c r="BM178" s="156"/>
      <c r="BN178" s="66"/>
      <c r="BO178" s="67"/>
      <c r="BP178" s="67"/>
      <c r="BQ178" s="67"/>
      <c r="BR178" s="478"/>
      <c r="BS178" s="67"/>
      <c r="BT178" s="86"/>
      <c r="BU178" s="183"/>
      <c r="BV178" s="1"/>
      <c r="BW178" s="61">
        <f t="shared" si="53"/>
        <v>169</v>
      </c>
    </row>
    <row r="179" spans="2:85" x14ac:dyDescent="0.3">
      <c r="B179" s="171">
        <f t="shared" si="52"/>
        <v>44079</v>
      </c>
      <c r="C179" s="61"/>
      <c r="D179" s="17"/>
      <c r="E179" s="16"/>
      <c r="F179" s="16"/>
      <c r="G179" s="16"/>
      <c r="H179" s="16"/>
      <c r="I179" s="16"/>
      <c r="J179" s="479"/>
      <c r="K179" s="16"/>
      <c r="L179" s="16"/>
      <c r="M179" s="16"/>
      <c r="N179" s="16"/>
      <c r="O179" s="16"/>
      <c r="P179" s="41"/>
      <c r="Q179" s="17"/>
      <c r="R179" s="16"/>
      <c r="S179" s="60"/>
      <c r="T179" s="16"/>
      <c r="U179" s="41"/>
      <c r="V179" s="10"/>
      <c r="W179" s="34"/>
      <c r="X179" s="33"/>
      <c r="Y179" s="33"/>
      <c r="Z179" s="33"/>
      <c r="AA179" s="33"/>
      <c r="AB179" s="33"/>
      <c r="AC179" s="46"/>
      <c r="AD179" s="33"/>
      <c r="AE179" s="33"/>
      <c r="AF179" s="50"/>
      <c r="AG179" s="33"/>
      <c r="AH179" s="33"/>
      <c r="AI179" s="231"/>
      <c r="AJ179" s="50"/>
      <c r="AK179" s="10"/>
      <c r="AL179" s="23"/>
      <c r="AM179" s="24"/>
      <c r="AN179" s="24"/>
      <c r="AO179" s="24"/>
      <c r="AP179" s="24"/>
      <c r="AQ179" s="24"/>
      <c r="AR179" s="504"/>
      <c r="AS179" s="25"/>
      <c r="AT179" s="25"/>
      <c r="AU179" s="24"/>
      <c r="AV179" s="341"/>
      <c r="AW179" s="341"/>
      <c r="AX179" s="24"/>
      <c r="AY179" s="351"/>
      <c r="AZ179" s="10"/>
      <c r="BA179" s="66"/>
      <c r="BB179" s="67"/>
      <c r="BC179" s="67"/>
      <c r="BD179" s="67"/>
      <c r="BE179" s="67"/>
      <c r="BF179" s="67"/>
      <c r="BG179" s="156"/>
      <c r="BH179" s="67"/>
      <c r="BI179" s="183"/>
      <c r="BJ179" s="67"/>
      <c r="BK179" s="67"/>
      <c r="BL179" s="67"/>
      <c r="BM179" s="156"/>
      <c r="BN179" s="66"/>
      <c r="BO179" s="67"/>
      <c r="BP179" s="67"/>
      <c r="BQ179" s="67"/>
      <c r="BR179" s="478"/>
      <c r="BS179" s="67"/>
      <c r="BT179" s="86"/>
      <c r="BU179" s="183"/>
      <c r="BV179" s="1"/>
      <c r="BW179" s="61">
        <f t="shared" si="53"/>
        <v>170</v>
      </c>
    </row>
    <row r="180" spans="2:85" x14ac:dyDescent="0.3">
      <c r="B180" s="171">
        <f t="shared" si="52"/>
        <v>44080</v>
      </c>
      <c r="C180" s="61"/>
      <c r="D180" s="17"/>
      <c r="E180" s="16"/>
      <c r="F180" s="16"/>
      <c r="G180" s="16"/>
      <c r="H180" s="16"/>
      <c r="I180" s="16"/>
      <c r="J180" s="479"/>
      <c r="K180" s="16"/>
      <c r="L180" s="16"/>
      <c r="M180" s="16"/>
      <c r="N180" s="16"/>
      <c r="O180" s="16"/>
      <c r="P180" s="41"/>
      <c r="Q180" s="17"/>
      <c r="R180" s="16"/>
      <c r="S180" s="60"/>
      <c r="T180" s="16"/>
      <c r="U180" s="41"/>
      <c r="V180" s="10"/>
      <c r="W180" s="34"/>
      <c r="X180" s="33"/>
      <c r="Y180" s="33"/>
      <c r="Z180" s="33"/>
      <c r="AA180" s="33"/>
      <c r="AB180" s="33"/>
      <c r="AC180" s="46"/>
      <c r="AD180" s="33"/>
      <c r="AE180" s="33"/>
      <c r="AF180" s="50"/>
      <c r="AG180" s="33"/>
      <c r="AH180" s="33"/>
      <c r="AI180" s="231"/>
      <c r="AJ180" s="50"/>
      <c r="AK180" s="10"/>
      <c r="AL180" s="23"/>
      <c r="AM180" s="24"/>
      <c r="AN180" s="24"/>
      <c r="AO180" s="24"/>
      <c r="AP180" s="24"/>
      <c r="AQ180" s="24"/>
      <c r="AR180" s="504"/>
      <c r="AS180" s="25"/>
      <c r="AT180" s="25"/>
      <c r="AU180" s="24"/>
      <c r="AV180" s="341"/>
      <c r="AW180" s="341"/>
      <c r="AX180" s="24"/>
      <c r="AY180" s="351"/>
      <c r="AZ180" s="10"/>
      <c r="BA180" s="66"/>
      <c r="BB180" s="67"/>
      <c r="BC180" s="67"/>
      <c r="BD180" s="67"/>
      <c r="BE180" s="67"/>
      <c r="BF180" s="67"/>
      <c r="BG180" s="156"/>
      <c r="BH180" s="67"/>
      <c r="BI180" s="183"/>
      <c r="BJ180" s="67"/>
      <c r="BK180" s="67"/>
      <c r="BL180" s="67"/>
      <c r="BM180" s="156"/>
      <c r="BN180" s="66"/>
      <c r="BO180" s="67"/>
      <c r="BP180" s="67"/>
      <c r="BQ180" s="67"/>
      <c r="BR180" s="478"/>
      <c r="BS180" s="67"/>
      <c r="BT180" s="86"/>
      <c r="BU180" s="183"/>
      <c r="BV180" s="1"/>
      <c r="BW180" s="61">
        <f t="shared" si="53"/>
        <v>171</v>
      </c>
    </row>
    <row r="181" spans="2:85" x14ac:dyDescent="0.3">
      <c r="B181" s="171">
        <f t="shared" si="52"/>
        <v>44081</v>
      </c>
      <c r="C181" s="61"/>
      <c r="D181" s="17"/>
      <c r="E181" s="16"/>
      <c r="F181" s="16"/>
      <c r="G181" s="16"/>
      <c r="H181" s="16"/>
      <c r="I181" s="16"/>
      <c r="J181" s="479"/>
      <c r="K181" s="16"/>
      <c r="L181" s="16"/>
      <c r="M181" s="16"/>
      <c r="N181" s="16"/>
      <c r="O181" s="16"/>
      <c r="P181" s="41"/>
      <c r="Q181" s="17"/>
      <c r="R181" s="16"/>
      <c r="S181" s="60"/>
      <c r="T181" s="16"/>
      <c r="U181" s="41"/>
      <c r="V181" s="10"/>
      <c r="W181" s="34"/>
      <c r="X181" s="33"/>
      <c r="Y181" s="33"/>
      <c r="Z181" s="33"/>
      <c r="AA181" s="33"/>
      <c r="AB181" s="33"/>
      <c r="AC181" s="46"/>
      <c r="AD181" s="33"/>
      <c r="AE181" s="33"/>
      <c r="AF181" s="50"/>
      <c r="AG181" s="33"/>
      <c r="AH181" s="33"/>
      <c r="AI181" s="231"/>
      <c r="AJ181" s="50"/>
      <c r="AK181" s="10"/>
      <c r="AL181" s="23"/>
      <c r="AM181" s="24"/>
      <c r="AN181" s="24"/>
      <c r="AO181" s="24"/>
      <c r="AP181" s="24"/>
      <c r="AQ181" s="24"/>
      <c r="AR181" s="504"/>
      <c r="AS181" s="25"/>
      <c r="AT181" s="25"/>
      <c r="AU181" s="24"/>
      <c r="AV181" s="341"/>
      <c r="AW181" s="341"/>
      <c r="AX181" s="24"/>
      <c r="AY181" s="351"/>
      <c r="AZ181" s="10"/>
      <c r="BA181" s="66"/>
      <c r="BB181" s="67"/>
      <c r="BC181" s="67"/>
      <c r="BD181" s="67"/>
      <c r="BE181" s="67"/>
      <c r="BF181" s="67"/>
      <c r="BG181" s="156"/>
      <c r="BH181" s="67"/>
      <c r="BI181" s="183"/>
      <c r="BJ181" s="67"/>
      <c r="BK181" s="67"/>
      <c r="BL181" s="67"/>
      <c r="BM181" s="156"/>
      <c r="BN181" s="66"/>
      <c r="BO181" s="67"/>
      <c r="BP181" s="67"/>
      <c r="BQ181" s="67"/>
      <c r="BR181" s="478"/>
      <c r="BS181" s="67"/>
      <c r="BT181" s="86"/>
      <c r="BU181" s="183"/>
      <c r="BV181" s="1"/>
      <c r="BW181" s="61">
        <f t="shared" si="53"/>
        <v>172</v>
      </c>
    </row>
    <row r="182" spans="2:85" x14ac:dyDescent="0.3">
      <c r="B182" s="171">
        <f t="shared" si="52"/>
        <v>44082</v>
      </c>
      <c r="C182" s="61"/>
      <c r="D182" s="17"/>
      <c r="E182" s="16"/>
      <c r="F182" s="16"/>
      <c r="G182" s="16"/>
      <c r="H182" s="16"/>
      <c r="I182" s="16"/>
      <c r="J182" s="479"/>
      <c r="K182" s="16"/>
      <c r="L182" s="16"/>
      <c r="M182" s="16"/>
      <c r="N182" s="16"/>
      <c r="O182" s="16"/>
      <c r="P182" s="41"/>
      <c r="Q182" s="17"/>
      <c r="R182" s="16"/>
      <c r="S182" s="60"/>
      <c r="T182" s="16"/>
      <c r="U182" s="41"/>
      <c r="V182" s="10"/>
      <c r="W182" s="34"/>
      <c r="X182" s="33"/>
      <c r="Y182" s="33"/>
      <c r="Z182" s="33"/>
      <c r="AA182" s="33"/>
      <c r="AB182" s="33"/>
      <c r="AC182" s="46"/>
      <c r="AD182" s="33"/>
      <c r="AE182" s="33"/>
      <c r="AF182" s="50"/>
      <c r="AG182" s="33"/>
      <c r="AH182" s="33"/>
      <c r="AI182" s="231"/>
      <c r="AJ182" s="50"/>
      <c r="AK182" s="10"/>
      <c r="AL182" s="23"/>
      <c r="AM182" s="24"/>
      <c r="AN182" s="24"/>
      <c r="AO182" s="24"/>
      <c r="AP182" s="24"/>
      <c r="AQ182" s="24"/>
      <c r="AR182" s="504"/>
      <c r="AS182" s="25"/>
      <c r="AT182" s="25"/>
      <c r="AU182" s="24"/>
      <c r="AV182" s="341"/>
      <c r="AW182" s="341"/>
      <c r="AX182" s="24"/>
      <c r="AY182" s="351"/>
      <c r="AZ182" s="10"/>
      <c r="BA182" s="66"/>
      <c r="BB182" s="67"/>
      <c r="BC182" s="67"/>
      <c r="BD182" s="67"/>
      <c r="BE182" s="67"/>
      <c r="BF182" s="67"/>
      <c r="BG182" s="156"/>
      <c r="BH182" s="67"/>
      <c r="BI182" s="183"/>
      <c r="BJ182" s="67"/>
      <c r="BK182" s="67"/>
      <c r="BL182" s="67"/>
      <c r="BM182" s="156"/>
      <c r="BN182" s="66"/>
      <c r="BO182" s="67"/>
      <c r="BP182" s="67"/>
      <c r="BQ182" s="67"/>
      <c r="BR182" s="478"/>
      <c r="BS182" s="67"/>
      <c r="BT182" s="86"/>
      <c r="BU182" s="183"/>
      <c r="BV182" s="1"/>
      <c r="BW182" s="61">
        <f t="shared" si="53"/>
        <v>173</v>
      </c>
    </row>
    <row r="183" spans="2:85" x14ac:dyDescent="0.3">
      <c r="B183" s="171">
        <f t="shared" si="52"/>
        <v>44083</v>
      </c>
      <c r="C183" s="61"/>
      <c r="D183" s="14"/>
      <c r="E183" s="16"/>
      <c r="F183" s="16"/>
      <c r="G183" s="16"/>
      <c r="H183" s="576"/>
      <c r="I183" s="16"/>
      <c r="J183" s="479"/>
      <c r="K183" s="16"/>
      <c r="L183" s="16"/>
      <c r="M183" s="16"/>
      <c r="N183" s="60"/>
      <c r="O183" s="16"/>
      <c r="P183" s="41"/>
      <c r="Q183" s="17"/>
      <c r="R183" s="16"/>
      <c r="S183" s="60"/>
      <c r="T183" s="16"/>
      <c r="U183" s="41"/>
      <c r="V183" s="10"/>
      <c r="W183" s="34"/>
      <c r="X183" s="33"/>
      <c r="Y183" s="33"/>
      <c r="Z183" s="33"/>
      <c r="AA183" s="33"/>
      <c r="AB183" s="33"/>
      <c r="AC183" s="46"/>
      <c r="AD183" s="33"/>
      <c r="AE183" s="33"/>
      <c r="AF183" s="50"/>
      <c r="AG183" s="33"/>
      <c r="AH183" s="33"/>
      <c r="AI183" s="231"/>
      <c r="AJ183" s="50"/>
      <c r="AK183" s="10"/>
      <c r="AL183" s="23"/>
      <c r="AM183" s="24"/>
      <c r="AN183" s="24"/>
      <c r="AO183" s="24"/>
      <c r="AP183" s="24"/>
      <c r="AQ183" s="24"/>
      <c r="AR183" s="504"/>
      <c r="AS183" s="25"/>
      <c r="AT183" s="25"/>
      <c r="AU183" s="24"/>
      <c r="AV183" s="341"/>
      <c r="AW183" s="341"/>
      <c r="AX183" s="24"/>
      <c r="AY183" s="351"/>
      <c r="AZ183" s="10"/>
      <c r="BA183" s="66"/>
      <c r="BB183" s="67"/>
      <c r="BC183" s="67"/>
      <c r="BD183" s="67"/>
      <c r="BE183" s="67"/>
      <c r="BF183" s="67"/>
      <c r="BG183" s="156"/>
      <c r="BH183" s="67"/>
      <c r="BI183" s="183"/>
      <c r="BJ183" s="67"/>
      <c r="BK183" s="67"/>
      <c r="BL183" s="67"/>
      <c r="BM183" s="156"/>
      <c r="BN183" s="66"/>
      <c r="BO183" s="67"/>
      <c r="BP183" s="67"/>
      <c r="BQ183" s="67"/>
      <c r="BR183" s="478"/>
      <c r="BS183" s="67"/>
      <c r="BT183" s="86"/>
      <c r="BU183" s="183"/>
      <c r="BV183" s="1"/>
      <c r="BW183" s="61">
        <f t="shared" si="53"/>
        <v>174</v>
      </c>
    </row>
    <row r="184" spans="2:85" x14ac:dyDescent="0.3">
      <c r="B184" s="171">
        <f t="shared" si="52"/>
        <v>44084</v>
      </c>
      <c r="C184" s="61"/>
      <c r="D184" s="17"/>
      <c r="E184" s="16"/>
      <c r="F184" s="16"/>
      <c r="G184" s="16"/>
      <c r="H184" s="576"/>
      <c r="I184" s="16"/>
      <c r="J184" s="38"/>
      <c r="K184" s="16"/>
      <c r="L184" s="16"/>
      <c r="M184" s="16"/>
      <c r="N184" s="16"/>
      <c r="O184" s="16"/>
      <c r="P184" s="41"/>
      <c r="Q184" s="453"/>
      <c r="R184" s="16"/>
      <c r="S184" s="60"/>
      <c r="T184" s="16"/>
      <c r="U184" s="41"/>
      <c r="V184" s="10"/>
      <c r="W184" s="34"/>
      <c r="X184" s="33"/>
      <c r="Y184" s="33"/>
      <c r="Z184" s="33"/>
      <c r="AA184" s="577"/>
      <c r="AB184" s="33"/>
      <c r="AC184" s="46"/>
      <c r="AD184" s="33"/>
      <c r="AE184" s="33"/>
      <c r="AF184" s="50"/>
      <c r="AG184" s="541"/>
      <c r="AH184" s="33"/>
      <c r="AI184" s="231"/>
      <c r="AJ184" s="50"/>
      <c r="AK184" s="10"/>
      <c r="AL184" s="23"/>
      <c r="AM184" s="24"/>
      <c r="AN184" s="24"/>
      <c r="AO184" s="24"/>
      <c r="AP184" s="24"/>
      <c r="AQ184" s="24"/>
      <c r="AR184" s="25"/>
      <c r="AS184" s="25"/>
      <c r="AT184" s="25"/>
      <c r="AU184" s="24"/>
      <c r="AV184" s="341"/>
      <c r="AW184" s="341"/>
      <c r="AX184" s="24"/>
      <c r="AY184" s="351"/>
      <c r="AZ184" s="10"/>
      <c r="BA184" s="66"/>
      <c r="BB184" s="67"/>
      <c r="BC184" s="67"/>
      <c r="BD184" s="67"/>
      <c r="BE184" s="67"/>
      <c r="BF184" s="67"/>
      <c r="BG184" s="156"/>
      <c r="BH184" s="67"/>
      <c r="BI184" s="183"/>
      <c r="BJ184" s="67"/>
      <c r="BK184" s="67"/>
      <c r="BL184" s="67"/>
      <c r="BM184" s="156"/>
      <c r="BN184" s="66"/>
      <c r="BO184" s="67"/>
      <c r="BP184" s="67"/>
      <c r="BQ184" s="67"/>
      <c r="BR184" s="478"/>
      <c r="BS184" s="67"/>
      <c r="BT184" s="86"/>
      <c r="BU184" s="183"/>
      <c r="BV184" s="1"/>
      <c r="BW184" s="61">
        <f t="shared" si="53"/>
        <v>175</v>
      </c>
    </row>
    <row r="185" spans="2:85" x14ac:dyDescent="0.3">
      <c r="B185" s="171">
        <f t="shared" si="52"/>
        <v>44085</v>
      </c>
      <c r="D185" s="18"/>
      <c r="E185" s="19"/>
      <c r="F185" s="19"/>
      <c r="G185" s="19"/>
      <c r="H185" s="19"/>
      <c r="I185" s="19"/>
      <c r="J185" s="39"/>
      <c r="K185" s="19"/>
      <c r="L185" s="19"/>
      <c r="M185" s="19"/>
      <c r="N185" s="19"/>
      <c r="O185" s="19"/>
      <c r="P185" s="43"/>
      <c r="Q185" s="18"/>
      <c r="R185" s="19"/>
      <c r="S185" s="19"/>
      <c r="T185" s="19"/>
      <c r="U185" s="43"/>
      <c r="V185" s="1"/>
      <c r="W185" s="35"/>
      <c r="X185" s="36"/>
      <c r="Y185" s="36"/>
      <c r="Z185" s="36"/>
      <c r="AA185" s="36"/>
      <c r="AB185" s="36"/>
      <c r="AC185" s="47"/>
      <c r="AD185" s="36"/>
      <c r="AE185" s="36"/>
      <c r="AF185" s="51"/>
      <c r="AG185" s="36"/>
      <c r="AH185" s="36"/>
      <c r="AI185" s="36"/>
      <c r="AJ185" s="51"/>
      <c r="AK185" s="1"/>
      <c r="AL185" s="26"/>
      <c r="AM185" s="27"/>
      <c r="AN185" s="27"/>
      <c r="AO185" s="27"/>
      <c r="AP185" s="27"/>
      <c r="AQ185" s="27"/>
      <c r="AR185" s="27"/>
      <c r="AS185" s="27"/>
      <c r="AT185" s="27"/>
      <c r="AU185" s="27"/>
      <c r="AV185" s="343"/>
      <c r="AW185" s="343"/>
      <c r="AX185" s="27"/>
      <c r="AY185" s="350"/>
      <c r="AZ185" s="1"/>
      <c r="BA185" s="68"/>
      <c r="BB185" s="69"/>
      <c r="BC185" s="69"/>
      <c r="BD185" s="69"/>
      <c r="BE185" s="69"/>
      <c r="BF185" s="69"/>
      <c r="BG185" s="69"/>
      <c r="BH185" s="69"/>
      <c r="BI185" s="184"/>
      <c r="BJ185" s="69"/>
      <c r="BK185" s="69"/>
      <c r="BL185" s="69"/>
      <c r="BM185" s="69"/>
      <c r="BN185" s="68"/>
      <c r="BO185" s="69"/>
      <c r="BP185" s="69"/>
      <c r="BQ185" s="69"/>
      <c r="BR185" s="71"/>
      <c r="BS185" s="69"/>
      <c r="BT185" s="69"/>
      <c r="BU185" s="184"/>
      <c r="BV185" s="1"/>
      <c r="BW185" s="61">
        <f t="shared" si="53"/>
        <v>176</v>
      </c>
    </row>
    <row r="186" spans="2:85" x14ac:dyDescent="0.3">
      <c r="B186" s="56"/>
      <c r="D186" s="1"/>
      <c r="E186" s="1"/>
      <c r="F186" s="1"/>
      <c r="G186" s="1"/>
      <c r="H186" s="59"/>
      <c r="I186" s="1"/>
      <c r="J186" s="5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59"/>
      <c r="X186" s="1"/>
      <c r="Y186" s="1"/>
      <c r="Z186" s="1"/>
      <c r="AA186" s="1"/>
      <c r="AB186" s="1"/>
      <c r="AC186" s="59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59"/>
      <c r="BD186" s="1"/>
      <c r="BE186" s="59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</row>
    <row r="187" spans="2:85" x14ac:dyDescent="0.3">
      <c r="B187" s="179" t="s">
        <v>82</v>
      </c>
      <c r="D187" s="56">
        <f>+D175</f>
        <v>41979</v>
      </c>
      <c r="E187" s="56">
        <f>+E137</f>
        <v>0</v>
      </c>
      <c r="F187" s="56">
        <f>+F137</f>
        <v>0</v>
      </c>
      <c r="G187" s="56">
        <f>+G137</f>
        <v>0</v>
      </c>
      <c r="H187" s="56">
        <f t="shared" ref="H187:BR187" si="374">+H175</f>
        <v>6253152</v>
      </c>
      <c r="I187" s="56">
        <f t="shared" si="374"/>
        <v>0</v>
      </c>
      <c r="J187" s="56">
        <f t="shared" si="374"/>
        <v>6.7586267521448848E-3</v>
      </c>
      <c r="K187" s="56">
        <f t="shared" si="374"/>
        <v>0</v>
      </c>
      <c r="L187" s="56">
        <f t="shared" si="374"/>
        <v>0</v>
      </c>
      <c r="M187" s="56">
        <f t="shared" si="374"/>
        <v>0</v>
      </c>
      <c r="N187" s="56">
        <f t="shared" si="374"/>
        <v>297424</v>
      </c>
      <c r="O187" s="56">
        <f t="shared" si="374"/>
        <v>37669.590361445786</v>
      </c>
      <c r="P187" s="56">
        <f t="shared" si="374"/>
        <v>0</v>
      </c>
      <c r="Q187" s="56">
        <f t="shared" si="374"/>
        <v>297424</v>
      </c>
      <c r="R187" s="56">
        <f t="shared" si="374"/>
        <v>0</v>
      </c>
      <c r="S187" s="56">
        <f t="shared" si="374"/>
        <v>-5.0712517562052587E-3</v>
      </c>
      <c r="T187" s="56">
        <f t="shared" si="374"/>
        <v>0</v>
      </c>
      <c r="U187" s="56">
        <f t="shared" si="374"/>
        <v>0</v>
      </c>
      <c r="V187" s="56">
        <f t="shared" si="374"/>
        <v>67</v>
      </c>
      <c r="W187" s="56">
        <f t="shared" si="374"/>
        <v>1164</v>
      </c>
      <c r="X187" s="56">
        <f t="shared" si="374"/>
        <v>0</v>
      </c>
      <c r="Y187" s="56">
        <f t="shared" si="374"/>
        <v>0</v>
      </c>
      <c r="Z187" s="56">
        <f t="shared" si="374"/>
        <v>0</v>
      </c>
      <c r="AA187" s="56">
        <f t="shared" si="374"/>
        <v>188931</v>
      </c>
      <c r="AB187" s="56">
        <f t="shared" si="374"/>
        <v>0</v>
      </c>
      <c r="AC187" s="56">
        <f t="shared" si="374"/>
        <v>3.0213722615410596E-2</v>
      </c>
      <c r="AD187" s="56">
        <f t="shared" si="374"/>
        <v>0</v>
      </c>
      <c r="AE187" s="56">
        <f t="shared" si="374"/>
        <v>1138.1385542168675</v>
      </c>
      <c r="AF187" s="56">
        <f t="shared" si="374"/>
        <v>0</v>
      </c>
      <c r="AG187" s="56">
        <f t="shared" si="374"/>
        <v>6527</v>
      </c>
      <c r="AH187" s="56">
        <f t="shared" si="374"/>
        <v>411504745.35152841</v>
      </c>
      <c r="AI187" s="56">
        <f t="shared" si="374"/>
        <v>-3.3752775721687639E-2</v>
      </c>
      <c r="AJ187" s="56">
        <f t="shared" si="374"/>
        <v>0</v>
      </c>
      <c r="AK187" s="56">
        <f t="shared" si="374"/>
        <v>0</v>
      </c>
      <c r="AL187" s="56">
        <f t="shared" si="374"/>
        <v>40650</v>
      </c>
      <c r="AM187" s="56">
        <f t="shared" si="374"/>
        <v>0</v>
      </c>
      <c r="AN187" s="56">
        <f t="shared" si="374"/>
        <v>0</v>
      </c>
      <c r="AO187" s="56">
        <f t="shared" si="374"/>
        <v>178263</v>
      </c>
      <c r="AP187" s="56">
        <f t="shared" si="374"/>
        <v>3496913</v>
      </c>
      <c r="AQ187" s="56">
        <f t="shared" si="374"/>
        <v>0</v>
      </c>
      <c r="AR187" s="56">
        <f t="shared" si="374"/>
        <v>1.1761257751507916E-2</v>
      </c>
      <c r="AS187" s="56">
        <f t="shared" si="374"/>
        <v>0</v>
      </c>
      <c r="AT187" s="56">
        <f t="shared" si="374"/>
        <v>0</v>
      </c>
      <c r="AU187" s="56">
        <f t="shared" si="374"/>
        <v>0</v>
      </c>
      <c r="AV187" s="56">
        <f t="shared" si="374"/>
        <v>0.55922405212603177</v>
      </c>
      <c r="AW187" s="56">
        <f t="shared" si="374"/>
        <v>0</v>
      </c>
      <c r="AX187" s="56">
        <f t="shared" si="374"/>
        <v>21065.74096385542</v>
      </c>
      <c r="AY187" s="56">
        <f t="shared" si="374"/>
        <v>0</v>
      </c>
      <c r="AZ187" s="56">
        <f t="shared" si="374"/>
        <v>0</v>
      </c>
      <c r="BA187" s="56">
        <f t="shared" si="374"/>
        <v>725278</v>
      </c>
      <c r="BB187" s="56">
        <f t="shared" si="374"/>
        <v>0</v>
      </c>
      <c r="BC187" s="56">
        <f t="shared" si="374"/>
        <v>83350119</v>
      </c>
      <c r="BD187" s="56">
        <f t="shared" si="374"/>
        <v>0</v>
      </c>
      <c r="BE187" s="56">
        <f t="shared" si="374"/>
        <v>41979</v>
      </c>
      <c r="BF187" s="56">
        <f t="shared" si="374"/>
        <v>0</v>
      </c>
      <c r="BG187" s="56">
        <f t="shared" si="374"/>
        <v>5.7879875027230937E-2</v>
      </c>
      <c r="BH187" s="56">
        <f t="shared" si="374"/>
        <v>0</v>
      </c>
      <c r="BI187" s="56">
        <f t="shared" si="374"/>
        <v>0</v>
      </c>
      <c r="BJ187" s="56">
        <f t="shared" si="374"/>
        <v>0</v>
      </c>
      <c r="BK187" s="56">
        <f t="shared" si="374"/>
        <v>5418712</v>
      </c>
      <c r="BL187" s="56">
        <f t="shared" si="374"/>
        <v>0</v>
      </c>
      <c r="BM187" s="56">
        <f t="shared" si="374"/>
        <v>5.4888320324091779E-2</v>
      </c>
      <c r="BN187" s="56">
        <f t="shared" si="374"/>
        <v>502109.15060240962</v>
      </c>
      <c r="BO187" s="56">
        <f t="shared" si="374"/>
        <v>0</v>
      </c>
      <c r="BP187" s="56">
        <f t="shared" si="374"/>
        <v>5961002</v>
      </c>
      <c r="BQ187" s="56">
        <f t="shared" si="374"/>
        <v>0</v>
      </c>
      <c r="BR187" s="56">
        <f t="shared" si="374"/>
        <v>7.1517618349171169E-2</v>
      </c>
      <c r="BS187" s="56">
        <f>+BS172</f>
        <v>0</v>
      </c>
      <c r="BT187" s="10"/>
      <c r="BU187" s="10"/>
      <c r="BV187" s="10"/>
      <c r="BW187" s="160"/>
      <c r="BX187" s="10"/>
      <c r="BY187" s="62"/>
      <c r="BZ187" s="10"/>
      <c r="CA187" s="160"/>
      <c r="CB187" s="61"/>
      <c r="CC187" s="61"/>
      <c r="CD187" s="61"/>
      <c r="CE187" s="61"/>
      <c r="CF187" s="61"/>
      <c r="CG187" s="157"/>
    </row>
    <row r="188" spans="2:85" x14ac:dyDescent="0.3">
      <c r="B188" t="s">
        <v>118</v>
      </c>
      <c r="D188" s="56">
        <f>+D174-D187</f>
        <v>-3419</v>
      </c>
      <c r="E188" s="56">
        <f>+E137-E187</f>
        <v>0</v>
      </c>
      <c r="F188" s="56">
        <f>+F137-F187</f>
        <v>0</v>
      </c>
      <c r="G188" s="56">
        <f>+G137-G187</f>
        <v>0</v>
      </c>
      <c r="H188" s="56">
        <f t="shared" ref="H188:BR188" si="375">+H174-H187</f>
        <v>-41979</v>
      </c>
      <c r="I188" s="56">
        <f t="shared" si="375"/>
        <v>0</v>
      </c>
      <c r="J188" s="56">
        <f t="shared" si="375"/>
        <v>-5.1167752659000195E-4</v>
      </c>
      <c r="K188" s="56">
        <f t="shared" si="375"/>
        <v>0</v>
      </c>
      <c r="L188" s="56">
        <f t="shared" si="375"/>
        <v>0</v>
      </c>
      <c r="M188" s="56">
        <f t="shared" si="375"/>
        <v>0</v>
      </c>
      <c r="N188" s="56">
        <f t="shared" si="375"/>
        <v>-1881</v>
      </c>
      <c r="O188" s="56">
        <f t="shared" si="375"/>
        <v>-26.117634173060651</v>
      </c>
      <c r="P188" s="56">
        <f t="shared" si="375"/>
        <v>0</v>
      </c>
      <c r="Q188" s="56">
        <f t="shared" si="375"/>
        <v>-1881</v>
      </c>
      <c r="R188" s="56">
        <f t="shared" si="375"/>
        <v>0</v>
      </c>
      <c r="S188" s="56">
        <f t="shared" si="375"/>
        <v>-1.9027202548198702E-2</v>
      </c>
      <c r="T188" s="56">
        <f t="shared" si="375"/>
        <v>0</v>
      </c>
      <c r="U188" s="56">
        <f t="shared" si="375"/>
        <v>0</v>
      </c>
      <c r="V188" s="56">
        <f t="shared" si="375"/>
        <v>-1</v>
      </c>
      <c r="W188" s="56">
        <f t="shared" si="375"/>
        <v>-652</v>
      </c>
      <c r="X188" s="56">
        <f t="shared" si="375"/>
        <v>0</v>
      </c>
      <c r="Y188" s="56">
        <f t="shared" si="375"/>
        <v>0</v>
      </c>
      <c r="Z188" s="56">
        <f t="shared" si="375"/>
        <v>0</v>
      </c>
      <c r="AA188" s="56">
        <f t="shared" si="375"/>
        <v>-1164</v>
      </c>
      <c r="AB188" s="56">
        <f t="shared" si="375"/>
        <v>0</v>
      </c>
      <c r="AC188" s="56">
        <f t="shared" si="375"/>
        <v>1.6799058997766375E-5</v>
      </c>
      <c r="AD188" s="56">
        <f t="shared" si="375"/>
        <v>0</v>
      </c>
      <c r="AE188" s="56">
        <f t="shared" si="375"/>
        <v>-0.15673603504933453</v>
      </c>
      <c r="AF188" s="56">
        <f t="shared" si="375"/>
        <v>0</v>
      </c>
      <c r="AG188" s="56">
        <f t="shared" si="375"/>
        <v>126</v>
      </c>
      <c r="AH188" s="56">
        <f t="shared" si="375"/>
        <v>49038</v>
      </c>
      <c r="AI188" s="56">
        <f t="shared" si="375"/>
        <v>8.8370495015498707E-3</v>
      </c>
      <c r="AJ188" s="56">
        <f t="shared" si="375"/>
        <v>0</v>
      </c>
      <c r="AK188" s="56">
        <f t="shared" si="375"/>
        <v>0</v>
      </c>
      <c r="AL188" s="56">
        <f t="shared" si="375"/>
        <v>-10110</v>
      </c>
      <c r="AM188" s="56">
        <f t="shared" si="375"/>
        <v>0</v>
      </c>
      <c r="AN188" s="56">
        <f t="shared" si="375"/>
        <v>0</v>
      </c>
      <c r="AO188" s="56">
        <f t="shared" si="375"/>
        <v>0</v>
      </c>
      <c r="AP188" s="56">
        <f t="shared" si="375"/>
        <v>-40650</v>
      </c>
      <c r="AQ188" s="56">
        <f t="shared" si="375"/>
        <v>0</v>
      </c>
      <c r="AR188" s="56">
        <f t="shared" si="375"/>
        <v>-2.846351321536782E-3</v>
      </c>
      <c r="AS188" s="56">
        <f t="shared" si="375"/>
        <v>0</v>
      </c>
      <c r="AT188" s="56">
        <f t="shared" si="375"/>
        <v>0</v>
      </c>
      <c r="AU188" s="56">
        <f t="shared" si="375"/>
        <v>0</v>
      </c>
      <c r="AV188" s="56">
        <f t="shared" si="375"/>
        <v>-2.765070867580266E-3</v>
      </c>
      <c r="AW188" s="56">
        <f t="shared" si="375"/>
        <v>0</v>
      </c>
      <c r="AX188" s="56">
        <f t="shared" si="375"/>
        <v>-118.69247900693517</v>
      </c>
      <c r="AY188" s="56">
        <f t="shared" si="375"/>
        <v>0</v>
      </c>
      <c r="AZ188" s="56">
        <f t="shared" si="375"/>
        <v>0</v>
      </c>
      <c r="BA188" s="56">
        <f t="shared" si="375"/>
        <v>69484</v>
      </c>
      <c r="BB188" s="56">
        <f t="shared" si="375"/>
        <v>0</v>
      </c>
      <c r="BC188" s="56">
        <f t="shared" si="375"/>
        <v>-725278</v>
      </c>
      <c r="BD188" s="56">
        <f t="shared" si="375"/>
        <v>0</v>
      </c>
      <c r="BE188" s="56">
        <f t="shared" si="375"/>
        <v>-3419</v>
      </c>
      <c r="BF188" s="56">
        <f t="shared" si="375"/>
        <v>0</v>
      </c>
      <c r="BG188" s="56">
        <f t="shared" si="375"/>
        <v>-9.3622055865681952E-3</v>
      </c>
      <c r="BH188" s="56">
        <f t="shared" si="375"/>
        <v>0</v>
      </c>
      <c r="BI188" s="56">
        <f t="shared" si="375"/>
        <v>0</v>
      </c>
      <c r="BJ188" s="56">
        <f t="shared" si="375"/>
        <v>0</v>
      </c>
      <c r="BK188" s="56">
        <f t="shared" si="375"/>
        <v>322650</v>
      </c>
      <c r="BL188" s="56">
        <f t="shared" si="375"/>
        <v>0</v>
      </c>
      <c r="BM188" s="56">
        <f t="shared" si="375"/>
        <v>-3.4122071648797284E-3</v>
      </c>
      <c r="BN188" s="56">
        <f t="shared" si="375"/>
        <v>-1352.5384811974945</v>
      </c>
      <c r="BO188" s="56">
        <f t="shared" si="375"/>
        <v>0</v>
      </c>
      <c r="BP188" s="56">
        <f t="shared" si="375"/>
        <v>-41979</v>
      </c>
      <c r="BQ188" s="56">
        <f t="shared" si="375"/>
        <v>0</v>
      </c>
      <c r="BR188" s="56">
        <f t="shared" si="375"/>
        <v>1.1971163976036425E-4</v>
      </c>
      <c r="BS188" s="56">
        <f>+BS171-BS187</f>
        <v>0</v>
      </c>
      <c r="BT188" s="10"/>
      <c r="BU188" s="10"/>
      <c r="BV188" s="10"/>
      <c r="BW188" s="62"/>
      <c r="BX188" s="10"/>
      <c r="BY188" s="10"/>
      <c r="BZ188" s="10"/>
      <c r="CA188" s="62"/>
      <c r="CB188" s="61"/>
      <c r="CC188" s="61"/>
      <c r="CD188" s="61"/>
      <c r="CE188" s="61"/>
      <c r="CF188" s="61"/>
      <c r="CG188" s="117"/>
    </row>
    <row r="189" spans="2:85" x14ac:dyDescent="0.3">
      <c r="B189" s="56"/>
      <c r="D189" s="56"/>
      <c r="H189" s="56"/>
      <c r="O189" s="59"/>
      <c r="AA189" s="56"/>
      <c r="AC189" s="59"/>
      <c r="AE189" s="273"/>
      <c r="BA189" s="59"/>
      <c r="BG189" s="59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61"/>
      <c r="CC189" s="117"/>
      <c r="CD189" s="117"/>
      <c r="CE189" s="117"/>
      <c r="CF189" s="117"/>
    </row>
    <row r="190" spans="2:85" x14ac:dyDescent="0.3">
      <c r="B190" s="56"/>
      <c r="D190" s="56"/>
      <c r="H190" s="1"/>
      <c r="J190" t="s">
        <v>157</v>
      </c>
      <c r="O190" s="59"/>
      <c r="W190" s="56"/>
      <c r="AA190" s="55"/>
      <c r="BA190" s="59"/>
      <c r="BC190" s="56"/>
      <c r="BE190" s="59"/>
      <c r="BJ190" s="61"/>
      <c r="BK190" s="62">
        <f>+BK188/BK82</f>
        <v>0.11039030577071182</v>
      </c>
      <c r="BL190" s="61"/>
      <c r="BM190" s="61"/>
      <c r="BN190" s="61"/>
      <c r="BO190" s="61"/>
      <c r="BP190" s="61"/>
      <c r="BQ190" s="61"/>
      <c r="BR190" s="61"/>
      <c r="BS190" s="10"/>
      <c r="BT190" s="10"/>
    </row>
    <row r="191" spans="2:85" x14ac:dyDescent="0.3">
      <c r="B191" s="56"/>
      <c r="D191" s="56"/>
      <c r="H191" s="56"/>
      <c r="W191" s="56"/>
      <c r="AA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BH191" s="108"/>
      <c r="BI191" s="108"/>
      <c r="BJ191" s="108"/>
      <c r="BK191" s="537">
        <f>+BK54</f>
        <v>1726276</v>
      </c>
      <c r="BL191" s="108"/>
      <c r="BM191" s="108"/>
      <c r="BN191" s="108"/>
      <c r="BO191" s="108"/>
      <c r="BP191" s="108"/>
      <c r="BQ191" s="108"/>
      <c r="BR191" s="90"/>
      <c r="BS191" s="1"/>
      <c r="BT191" s="1"/>
    </row>
    <row r="192" spans="2:85" x14ac:dyDescent="0.3">
      <c r="D192" s="1"/>
      <c r="E192" s="123" t="s">
        <v>28</v>
      </c>
      <c r="F192" s="124"/>
      <c r="H192" s="124" t="s">
        <v>67</v>
      </c>
      <c r="I192" s="116"/>
      <c r="J192" s="116"/>
      <c r="K192" s="61"/>
      <c r="L192" s="10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BH192" s="108"/>
      <c r="BI192" s="108"/>
      <c r="BJ192" s="108"/>
      <c r="BK192" s="538"/>
      <c r="BL192" s="108"/>
      <c r="BM192" s="108"/>
      <c r="BN192" s="108"/>
      <c r="BO192" s="108"/>
      <c r="BP192" s="108"/>
      <c r="BQ192" s="108"/>
      <c r="BR192" s="90"/>
      <c r="BS192" s="1"/>
      <c r="BT192" s="1"/>
    </row>
    <row r="193" spans="2:72" x14ac:dyDescent="0.3">
      <c r="B193" s="56"/>
      <c r="D193" s="1"/>
      <c r="E193" s="123" t="s">
        <v>40</v>
      </c>
      <c r="F193" s="124"/>
      <c r="H193" s="124" t="s">
        <v>42</v>
      </c>
      <c r="I193" s="10"/>
      <c r="J193" s="10"/>
      <c r="K193" s="61"/>
      <c r="L193" s="10"/>
      <c r="AD193" s="1"/>
      <c r="AE193" s="1"/>
      <c r="AF193" s="1"/>
      <c r="AG193" s="1"/>
      <c r="AH193" s="1"/>
      <c r="AI193" s="1"/>
      <c r="AJ193" s="1"/>
      <c r="AK193" s="1"/>
      <c r="AL193" s="1" t="s">
        <v>17</v>
      </c>
      <c r="AM193" s="1"/>
      <c r="AN193" s="1"/>
      <c r="AO193" s="1"/>
      <c r="BH193" s="109"/>
      <c r="BI193" s="109"/>
      <c r="BJ193" s="109"/>
      <c r="BK193" s="537">
        <f>+BK187-BK191</f>
        <v>3692436</v>
      </c>
      <c r="BL193" s="109"/>
      <c r="BM193" s="109"/>
      <c r="BN193" s="109"/>
      <c r="BO193" s="109"/>
      <c r="BP193" s="109"/>
      <c r="BQ193" s="109"/>
      <c r="BR193" s="90"/>
      <c r="BS193" s="1"/>
      <c r="BT193" s="1"/>
    </row>
    <row r="194" spans="2:72" x14ac:dyDescent="0.3">
      <c r="B194" s="273"/>
      <c r="D194" s="1"/>
      <c r="E194" s="123" t="s">
        <v>47</v>
      </c>
      <c r="F194" s="124"/>
      <c r="H194" s="124" t="s">
        <v>57</v>
      </c>
      <c r="I194" s="10"/>
      <c r="J194" s="10"/>
      <c r="K194" s="61"/>
      <c r="L194" s="10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BH194" s="109"/>
      <c r="BI194" s="109"/>
      <c r="BJ194" s="109"/>
      <c r="BK194" s="537"/>
      <c r="BL194" s="109"/>
      <c r="BM194" s="109"/>
      <c r="BN194" s="109"/>
      <c r="BO194" s="109"/>
      <c r="BP194" s="109"/>
      <c r="BQ194" s="109"/>
      <c r="BR194" s="90"/>
      <c r="BS194" s="1"/>
      <c r="BT194" s="1"/>
    </row>
    <row r="195" spans="2:72" x14ac:dyDescent="0.3">
      <c r="D195" s="1"/>
      <c r="E195" s="123" t="s">
        <v>68</v>
      </c>
      <c r="F195" s="61"/>
      <c r="H195" s="93" t="s">
        <v>149</v>
      </c>
      <c r="I195" s="61"/>
      <c r="J195" s="61"/>
      <c r="K195" s="61"/>
      <c r="L195" s="6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BA195">
        <v>400000</v>
      </c>
      <c r="BH195" s="109"/>
      <c r="BI195" s="109"/>
      <c r="BJ195" s="109"/>
      <c r="BK195" s="540">
        <f>+BK193/BK191</f>
        <v>2.1389603979896612</v>
      </c>
      <c r="BL195" s="109"/>
      <c r="BM195" s="109"/>
      <c r="BN195" s="109"/>
      <c r="BO195" s="109"/>
      <c r="BP195" s="109"/>
      <c r="BQ195" s="109"/>
      <c r="BR195" s="90"/>
      <c r="BS195" s="1"/>
      <c r="BT195" s="1"/>
    </row>
    <row r="196" spans="2:72" x14ac:dyDescent="0.3">
      <c r="E196" s="123" t="s">
        <v>150</v>
      </c>
      <c r="H196" s="93" t="s">
        <v>151</v>
      </c>
      <c r="AD196" s="1"/>
      <c r="AE196" s="1"/>
      <c r="AF196" s="1"/>
      <c r="AG196" s="1"/>
      <c r="AH196" s="1"/>
      <c r="AI196" s="1"/>
      <c r="BA196">
        <v>0.05</v>
      </c>
      <c r="BD196" s="90"/>
      <c r="BE196" s="90"/>
      <c r="BF196" s="90"/>
      <c r="BG196" s="90"/>
      <c r="BH196" s="90"/>
      <c r="BI196" s="90"/>
      <c r="BJ196" s="90"/>
      <c r="BK196" s="538">
        <f>+BM54</f>
        <v>0.11641359782560842</v>
      </c>
      <c r="BL196" s="90"/>
      <c r="BM196" s="90"/>
      <c r="BN196" s="90"/>
      <c r="BO196" s="90"/>
      <c r="BP196" s="90"/>
      <c r="BQ196" s="90"/>
      <c r="BR196" s="90"/>
      <c r="BS196" s="1"/>
      <c r="BT196" s="1"/>
    </row>
    <row r="197" spans="2:72" x14ac:dyDescent="0.3">
      <c r="AD197" s="1"/>
      <c r="AE197" s="1"/>
      <c r="AF197" s="1"/>
      <c r="AG197" s="1"/>
      <c r="AH197" s="1"/>
      <c r="AI197" s="1"/>
      <c r="BA197">
        <f>+BA195*BA196</f>
        <v>20000</v>
      </c>
      <c r="BK197" s="539"/>
    </row>
    <row r="198" spans="2:72" ht="15" thickBot="1" x14ac:dyDescent="0.35">
      <c r="D198" s="56"/>
      <c r="AD198" s="1"/>
      <c r="AE198" s="1"/>
      <c r="AF198" s="1"/>
      <c r="AG198" s="1"/>
      <c r="AH198" s="1"/>
      <c r="AI198" s="528"/>
      <c r="AJ198" s="529"/>
      <c r="AK198" s="529"/>
      <c r="AL198" s="529"/>
      <c r="AM198" s="529"/>
      <c r="AN198" s="529"/>
      <c r="AO198" s="529"/>
      <c r="AP198" s="529"/>
      <c r="AQ198" s="529"/>
      <c r="AR198" s="529"/>
      <c r="AS198" s="529"/>
      <c r="AT198" s="529"/>
      <c r="AU198" s="529"/>
      <c r="AV198" s="529"/>
      <c r="AW198" s="529"/>
      <c r="AX198" s="529"/>
      <c r="AZ198" s="118"/>
      <c r="BA198" s="118"/>
      <c r="BB198" s="118"/>
      <c r="BC198" s="118"/>
      <c r="BK198" s="1">
        <f>+BK193*BK196</f>
        <v>429849.75950079825</v>
      </c>
    </row>
    <row r="199" spans="2:72" x14ac:dyDescent="0.3">
      <c r="D199" s="1">
        <v>4900</v>
      </c>
      <c r="J199" s="530">
        <f>+BR125</f>
        <v>7.4075240343216359E-2</v>
      </c>
      <c r="V199" s="118"/>
      <c r="AA199" s="56"/>
      <c r="AD199" s="1"/>
      <c r="AE199" s="1"/>
      <c r="AF199" s="1"/>
      <c r="AG199" s="1"/>
      <c r="AH199" s="1"/>
      <c r="AI199" s="528"/>
      <c r="AJ199" s="507"/>
      <c r="AK199" s="508"/>
      <c r="AL199" s="508"/>
      <c r="AM199" s="508"/>
      <c r="AN199" s="508"/>
      <c r="AO199" s="508"/>
      <c r="AP199" s="508"/>
      <c r="AQ199" s="508"/>
      <c r="AR199" s="508"/>
      <c r="AS199" s="508"/>
      <c r="AT199" s="508"/>
      <c r="AU199" s="508"/>
      <c r="AV199" s="508"/>
      <c r="AW199" s="509"/>
      <c r="AX199" s="529"/>
      <c r="AZ199" s="118"/>
      <c r="BA199" s="118"/>
      <c r="BB199" s="118"/>
      <c r="BC199" s="118"/>
      <c r="BK199" s="56">
        <f>+BK173-BK166</f>
        <v>471953</v>
      </c>
    </row>
    <row r="200" spans="2:72" x14ac:dyDescent="0.3">
      <c r="D200" s="1">
        <v>1000000</v>
      </c>
      <c r="J200" s="232">
        <f>+AC125</f>
        <v>3.9903733116254218E-2</v>
      </c>
      <c r="AD200" s="1"/>
      <c r="AE200" s="1"/>
      <c r="AF200" s="1"/>
      <c r="AG200" s="1"/>
      <c r="AH200" s="1"/>
      <c r="AI200" s="528"/>
      <c r="AJ200" s="510"/>
      <c r="AK200" s="613" t="s">
        <v>156</v>
      </c>
      <c r="AL200" s="613"/>
      <c r="AM200" s="613"/>
      <c r="AN200" s="613"/>
      <c r="AO200" s="613"/>
      <c r="AP200" s="613"/>
      <c r="AQ200" s="613"/>
      <c r="AR200" s="613"/>
      <c r="AS200" s="613"/>
      <c r="AT200" s="613"/>
      <c r="AU200" s="613"/>
      <c r="AV200" s="613"/>
      <c r="AW200" s="511"/>
      <c r="AX200" s="529"/>
      <c r="AZ200" s="118"/>
      <c r="BA200" s="118"/>
      <c r="BB200" s="118"/>
      <c r="BC200" s="118"/>
    </row>
    <row r="201" spans="2:72" ht="15.6" x14ac:dyDescent="0.3">
      <c r="J201" s="57">
        <f>+J199*J200</f>
        <v>2.9558786211780932E-3</v>
      </c>
      <c r="AD201" s="1"/>
      <c r="AE201" s="1"/>
      <c r="AF201" s="1"/>
      <c r="AG201" s="1"/>
      <c r="AH201" s="1"/>
      <c r="AI201" s="528"/>
      <c r="AJ201" s="510"/>
      <c r="AK201" s="613" t="s">
        <v>155</v>
      </c>
      <c r="AL201" s="613"/>
      <c r="AM201" s="613"/>
      <c r="AN201" s="613"/>
      <c r="AO201" s="516"/>
      <c r="AP201" s="517" t="s">
        <v>20</v>
      </c>
      <c r="AQ201" s="516"/>
      <c r="AR201" s="517" t="s">
        <v>4</v>
      </c>
      <c r="AS201" s="518"/>
      <c r="AT201" s="518"/>
      <c r="AU201" s="518"/>
      <c r="AV201" s="522" t="s">
        <v>10</v>
      </c>
      <c r="AW201" s="511"/>
      <c r="AX201" s="529"/>
      <c r="AZ201" s="118"/>
      <c r="BA201" s="118"/>
      <c r="BB201" s="118"/>
      <c r="BC201" s="118"/>
    </row>
    <row r="202" spans="2:72" ht="15.6" x14ac:dyDescent="0.3">
      <c r="AD202" s="1"/>
      <c r="AE202" s="1"/>
      <c r="AF202" s="1"/>
      <c r="AG202" s="1"/>
      <c r="AH202" s="1"/>
      <c r="AI202" s="528"/>
      <c r="AJ202" s="510"/>
      <c r="AK202" s="612" t="s">
        <v>152</v>
      </c>
      <c r="AL202" s="612"/>
      <c r="AM202" s="612"/>
      <c r="AN202" s="612"/>
      <c r="AO202" s="516"/>
      <c r="AP202" s="519">
        <f>+AH50</f>
        <v>898992</v>
      </c>
      <c r="AQ202" s="520"/>
      <c r="AR202" s="519">
        <f>+AH51</f>
        <v>55687</v>
      </c>
      <c r="AS202" s="521"/>
      <c r="AT202" s="521"/>
      <c r="AU202" s="521"/>
      <c r="AV202" s="535">
        <f>+AR202/AP202</f>
        <v>6.194382152455194E-2</v>
      </c>
      <c r="AW202" s="511"/>
      <c r="AX202" s="529"/>
      <c r="AZ202" s="118"/>
      <c r="BA202" s="118"/>
      <c r="BB202" s="118"/>
      <c r="BC202" s="118"/>
    </row>
    <row r="203" spans="2:72" ht="15.6" x14ac:dyDescent="0.3">
      <c r="D203" s="277">
        <f>+D199/D200</f>
        <v>4.8999999999999998E-3</v>
      </c>
      <c r="AD203" s="1"/>
      <c r="AE203" s="1"/>
      <c r="AF203" s="1"/>
      <c r="AG203" s="1"/>
      <c r="AH203" s="1"/>
      <c r="AI203" s="528"/>
      <c r="AJ203" s="510"/>
      <c r="AK203" s="578" t="s">
        <v>153</v>
      </c>
      <c r="AL203" s="579"/>
      <c r="AM203" s="579"/>
      <c r="AN203" s="579"/>
      <c r="AO203" s="65"/>
      <c r="AP203" s="512">
        <f>+AG83</f>
        <v>742147</v>
      </c>
      <c r="AQ203" s="65"/>
      <c r="AR203" s="512">
        <f>+AG84</f>
        <v>42339</v>
      </c>
      <c r="AS203" s="65"/>
      <c r="AT203" s="65"/>
      <c r="AU203" s="65"/>
      <c r="AV203" s="533">
        <f>+AR203/AP203</f>
        <v>5.7049344671608188E-2</v>
      </c>
      <c r="AW203" s="511"/>
      <c r="AX203" s="529"/>
      <c r="AZ203" s="118"/>
      <c r="BA203" s="118"/>
      <c r="BB203" s="118"/>
      <c r="BC203" s="118"/>
    </row>
    <row r="204" spans="2:72" ht="15.6" x14ac:dyDescent="0.3">
      <c r="AD204" s="1"/>
      <c r="AE204" s="1"/>
      <c r="AF204" s="1"/>
      <c r="AG204" s="1"/>
      <c r="AH204" s="1"/>
      <c r="AI204" s="528"/>
      <c r="AJ204" s="510"/>
      <c r="AK204" s="579" t="s">
        <v>154</v>
      </c>
      <c r="AL204" s="579"/>
      <c r="AM204" s="579"/>
      <c r="AN204" s="579"/>
      <c r="AO204" s="65"/>
      <c r="AP204" s="512">
        <f>+AH113</f>
        <v>869627</v>
      </c>
      <c r="AQ204" s="65"/>
      <c r="AR204" s="512">
        <f>+AH114</f>
        <v>21252</v>
      </c>
      <c r="AS204" s="65"/>
      <c r="AT204" s="65"/>
      <c r="AU204" s="65"/>
      <c r="AV204" s="533">
        <f>+AR204/AP204</f>
        <v>2.4438063675575852E-2</v>
      </c>
      <c r="AW204" s="511"/>
      <c r="AX204" s="529"/>
      <c r="AZ204" s="118"/>
      <c r="BA204" s="118"/>
      <c r="BB204" s="118"/>
      <c r="BC204" s="118"/>
    </row>
    <row r="205" spans="2:72" ht="15.6" x14ac:dyDescent="0.3">
      <c r="D205" s="471">
        <v>32000</v>
      </c>
      <c r="AD205" s="1"/>
      <c r="AE205" s="1"/>
      <c r="AF205" s="1"/>
      <c r="AG205" s="1"/>
      <c r="AH205" s="1"/>
      <c r="AI205" s="528"/>
      <c r="AJ205" s="510"/>
      <c r="AK205" s="579" t="s">
        <v>158</v>
      </c>
      <c r="AL205" s="579"/>
      <c r="AM205" s="579"/>
      <c r="AN205" s="579"/>
      <c r="AO205" s="65"/>
      <c r="AP205" s="512">
        <f>+AG208</f>
        <v>1970617</v>
      </c>
      <c r="AQ205" s="65"/>
      <c r="AR205" s="512">
        <f>+AG210</f>
        <v>25901</v>
      </c>
      <c r="AS205" s="65"/>
      <c r="AT205" s="65"/>
      <c r="AU205" s="65"/>
      <c r="AV205" s="533">
        <f>+AR205/AP205</f>
        <v>1.3143599187462607E-2</v>
      </c>
      <c r="AW205" s="511"/>
      <c r="AX205" s="529"/>
    </row>
    <row r="206" spans="2:72" ht="15" thickBot="1" x14ac:dyDescent="0.35">
      <c r="B206" s="470"/>
      <c r="D206" s="277"/>
      <c r="AD206" s="1"/>
      <c r="AE206" s="1"/>
      <c r="AF206" s="1"/>
      <c r="AG206" s="1"/>
      <c r="AH206" s="1"/>
      <c r="AI206" s="528"/>
      <c r="AJ206" s="510"/>
      <c r="AK206" s="523"/>
      <c r="AL206" s="523"/>
      <c r="AM206" s="523"/>
      <c r="AN206" s="523"/>
      <c r="AO206" s="524"/>
      <c r="AP206" s="525"/>
      <c r="AQ206" s="524"/>
      <c r="AR206" s="525"/>
      <c r="AS206" s="524"/>
      <c r="AT206" s="524"/>
      <c r="AU206" s="524"/>
      <c r="AV206" s="526"/>
      <c r="AW206" s="511"/>
      <c r="AX206" s="529"/>
    </row>
    <row r="207" spans="2:72" ht="15.6" x14ac:dyDescent="0.3">
      <c r="B207" s="470"/>
      <c r="D207" s="277"/>
      <c r="AD207" s="1"/>
      <c r="AE207" s="1"/>
      <c r="AF207" s="1"/>
      <c r="AG207" s="1"/>
      <c r="AH207" s="1"/>
      <c r="AI207" s="528"/>
      <c r="AJ207" s="510"/>
      <c r="AK207" s="612" t="s">
        <v>152</v>
      </c>
      <c r="AL207" s="612"/>
      <c r="AM207" s="612"/>
      <c r="AN207" s="612"/>
      <c r="AO207" s="65"/>
      <c r="AP207" s="512"/>
      <c r="AQ207" s="65"/>
      <c r="AR207" s="512">
        <f>+AR202</f>
        <v>55687</v>
      </c>
      <c r="AS207" s="65"/>
      <c r="AT207" s="65"/>
      <c r="AU207" s="65"/>
      <c r="AV207" s="156"/>
      <c r="AW207" s="511"/>
      <c r="AX207" s="529"/>
    </row>
    <row r="208" spans="2:72" ht="15.6" x14ac:dyDescent="0.3">
      <c r="B208" s="470"/>
      <c r="D208" s="277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10"/>
      <c r="AE208" s="10"/>
      <c r="AF208" s="1"/>
      <c r="AG208" s="33">
        <f>SUM(D113:D143)</f>
        <v>1970617</v>
      </c>
      <c r="AH208" s="1"/>
      <c r="AI208" s="528"/>
      <c r="AJ208" s="510"/>
      <c r="AK208" s="579" t="s">
        <v>158</v>
      </c>
      <c r="AL208" s="579"/>
      <c r="AM208" s="579"/>
      <c r="AN208" s="64"/>
      <c r="AO208" s="65"/>
      <c r="AP208" s="512"/>
      <c r="AQ208" s="65"/>
      <c r="AR208" s="512">
        <f>+AR205</f>
        <v>25901</v>
      </c>
      <c r="AS208" s="65"/>
      <c r="AT208" s="65"/>
      <c r="AU208" s="65"/>
      <c r="AV208" s="156"/>
      <c r="AW208" s="511"/>
      <c r="AX208" s="529"/>
    </row>
    <row r="209" spans="2:87" ht="15.6" x14ac:dyDescent="0.3">
      <c r="B209" s="470"/>
      <c r="D209" s="277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10"/>
      <c r="AE209" s="10"/>
      <c r="AF209" s="1"/>
      <c r="AG209" s="33">
        <f>SUM(W125:W138)</f>
        <v>12117</v>
      </c>
      <c r="AH209" s="1"/>
      <c r="AI209" s="528"/>
      <c r="AJ209" s="510"/>
      <c r="AK209" s="64"/>
      <c r="AL209" s="542" t="s">
        <v>3</v>
      </c>
      <c r="AM209" s="64"/>
      <c r="AN209" s="64"/>
      <c r="AO209" s="65"/>
      <c r="AP209" s="512"/>
      <c r="AQ209" s="65"/>
      <c r="AR209" s="512">
        <f>+AR207-AR208</f>
        <v>29786</v>
      </c>
      <c r="AS209" s="65"/>
      <c r="AT209" s="65"/>
      <c r="AU209" s="65"/>
      <c r="AV209" s="527">
        <f>+AR209/AR207</f>
        <v>0.53488246808052153</v>
      </c>
      <c r="AW209" s="511"/>
      <c r="AX209" s="529"/>
    </row>
    <row r="210" spans="2:87" ht="15" thickBot="1" x14ac:dyDescent="0.35">
      <c r="D210" s="470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10"/>
      <c r="AE210" s="10"/>
      <c r="AF210" s="1"/>
      <c r="AG210" s="33">
        <f>SUM(W113:W143)</f>
        <v>25901</v>
      </c>
      <c r="AH210" s="1"/>
      <c r="AI210" s="528"/>
      <c r="AJ210" s="513"/>
      <c r="AK210" s="514"/>
      <c r="AL210" s="514"/>
      <c r="AM210" s="514"/>
      <c r="AN210" s="514"/>
      <c r="AO210" s="514"/>
      <c r="AP210" s="514"/>
      <c r="AQ210" s="514"/>
      <c r="AR210" s="514"/>
      <c r="AS210" s="514"/>
      <c r="AT210" s="514"/>
      <c r="AU210" s="514"/>
      <c r="AV210" s="514"/>
      <c r="AW210" s="515"/>
      <c r="AX210" s="529"/>
      <c r="BD210" s="90"/>
      <c r="BE210" s="90"/>
      <c r="BF210" s="90"/>
      <c r="BG210" s="90"/>
      <c r="BH210" s="90"/>
      <c r="BI210" s="90"/>
      <c r="BJ210" s="90"/>
      <c r="BK210" s="90"/>
      <c r="BL210" s="90"/>
      <c r="BM210" s="90"/>
      <c r="BN210" s="90"/>
      <c r="BO210" s="90"/>
      <c r="BP210" s="90"/>
      <c r="BQ210" s="90"/>
      <c r="BR210" s="90"/>
      <c r="BS210" s="1"/>
      <c r="BT210" s="1"/>
      <c r="BU210" s="1"/>
      <c r="BV210" s="1"/>
      <c r="BW210" s="90"/>
      <c r="BX210" s="90"/>
      <c r="BY210" s="90"/>
      <c r="BZ210" s="90"/>
      <c r="CA210" s="90"/>
      <c r="CB210" s="90"/>
      <c r="CC210" s="90"/>
      <c r="CD210" s="90"/>
      <c r="CE210" s="90"/>
      <c r="CF210" s="90"/>
      <c r="CG210" s="90"/>
      <c r="CH210" s="90"/>
      <c r="CI210" s="90"/>
    </row>
    <row r="211" spans="2:87" x14ac:dyDescent="0.3"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10"/>
      <c r="AE211" s="10"/>
      <c r="AF211" s="10"/>
      <c r="AG211" s="10"/>
      <c r="AH211" s="10"/>
      <c r="AI211" s="528"/>
      <c r="AJ211" s="529"/>
      <c r="AK211" s="529"/>
      <c r="AL211" s="529"/>
      <c r="AM211" s="529"/>
      <c r="AN211" s="529"/>
      <c r="AO211" s="529"/>
      <c r="AP211" s="529"/>
      <c r="AQ211" s="529"/>
      <c r="AR211" s="529"/>
      <c r="AS211" s="529"/>
      <c r="AT211" s="529"/>
      <c r="AU211" s="529"/>
      <c r="AV211" s="529"/>
      <c r="AW211" s="529"/>
      <c r="AX211" s="529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89"/>
      <c r="BX211" s="89"/>
      <c r="BY211" s="89"/>
      <c r="BZ211" s="89"/>
      <c r="CA211" s="121"/>
      <c r="CB211" s="1"/>
      <c r="CC211" s="1"/>
      <c r="CD211" s="1"/>
      <c r="CE211" s="1"/>
      <c r="CF211" s="1"/>
      <c r="CG211" s="1"/>
      <c r="CH211" s="1"/>
      <c r="CI211" s="1"/>
    </row>
    <row r="212" spans="2:87" x14ac:dyDescent="0.3">
      <c r="D212">
        <v>10</v>
      </c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10"/>
      <c r="AE212" s="10"/>
      <c r="AF212" s="10"/>
      <c r="AG212" s="10"/>
      <c r="AH212" s="10"/>
      <c r="AI212" s="1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89"/>
      <c r="BX212" s="89"/>
      <c r="BY212" s="89"/>
      <c r="BZ212" s="89"/>
      <c r="CA212" s="89"/>
      <c r="CB212" s="1"/>
      <c r="CC212" s="1"/>
      <c r="CD212" s="1"/>
      <c r="CE212" s="1"/>
      <c r="CF212" s="1"/>
      <c r="CG212" s="1"/>
      <c r="CH212" s="1"/>
      <c r="CI212" s="1"/>
    </row>
    <row r="213" spans="2:87" x14ac:dyDescent="0.3">
      <c r="D213" s="1">
        <v>77000000</v>
      </c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10"/>
      <c r="AE213" s="10"/>
      <c r="AF213" s="10"/>
      <c r="AG213" s="10"/>
      <c r="AH213" s="10"/>
      <c r="AI213" s="10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89"/>
      <c r="BX213" s="89"/>
      <c r="BY213" s="89"/>
      <c r="BZ213" s="89"/>
      <c r="CA213" s="89"/>
      <c r="CB213" s="1"/>
      <c r="CC213" s="1"/>
      <c r="CD213" s="1"/>
      <c r="CE213" s="1"/>
      <c r="CF213" s="1"/>
      <c r="CG213" s="1"/>
    </row>
    <row r="214" spans="2:87" x14ac:dyDescent="0.3">
      <c r="D214" s="57">
        <f>+D213/D216</f>
        <v>0.23262839879154079</v>
      </c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10"/>
      <c r="AE214" s="10"/>
      <c r="AF214" s="10"/>
      <c r="AG214" s="546"/>
      <c r="AH214" s="10"/>
      <c r="AI214" s="10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89"/>
      <c r="BX214" s="89"/>
      <c r="BY214" s="89"/>
      <c r="BZ214" s="89"/>
      <c r="CA214" s="89"/>
      <c r="CB214" s="1"/>
      <c r="CC214" s="1"/>
      <c r="CD214" s="1"/>
      <c r="CE214" s="1"/>
      <c r="CF214" s="1"/>
      <c r="CG214" s="1"/>
    </row>
    <row r="215" spans="2:87" x14ac:dyDescent="0.3"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10"/>
      <c r="AE215" s="10"/>
      <c r="AF215" s="552"/>
      <c r="AG215" s="571"/>
      <c r="AH215" s="552"/>
      <c r="AI215" s="552"/>
      <c r="AJ215" s="545"/>
      <c r="AK215" s="545"/>
      <c r="AL215" s="545"/>
      <c r="AM215" s="545"/>
      <c r="AN215" s="545"/>
      <c r="AO215" s="545"/>
      <c r="AP215" s="545"/>
      <c r="AQ215" s="545"/>
      <c r="AR215" s="545"/>
      <c r="AS215" s="545"/>
      <c r="AT215" s="545"/>
      <c r="AU215" s="545"/>
      <c r="AV215" s="545"/>
      <c r="AW215" s="545"/>
      <c r="AX215" s="545"/>
      <c r="AY215" s="545"/>
      <c r="AZ215" s="545"/>
      <c r="BA215" s="545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89"/>
      <c r="BX215" s="89"/>
      <c r="BY215" s="122"/>
      <c r="BZ215" s="89"/>
      <c r="CA215" s="89"/>
    </row>
    <row r="216" spans="2:87" x14ac:dyDescent="0.3">
      <c r="D216" s="1">
        <v>331000000</v>
      </c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10"/>
      <c r="AE216" s="10"/>
      <c r="AF216" s="552"/>
      <c r="AG216" s="572"/>
      <c r="AH216" s="552"/>
      <c r="AI216" s="552"/>
      <c r="AJ216" s="569"/>
      <c r="AK216" s="569"/>
      <c r="AL216" s="570"/>
      <c r="AM216" s="570"/>
      <c r="AN216" s="570"/>
      <c r="AO216" s="570"/>
      <c r="AP216" s="570"/>
      <c r="AQ216" s="570"/>
      <c r="AR216" s="570"/>
      <c r="AS216" s="570"/>
      <c r="AT216" s="570"/>
      <c r="AU216" s="570"/>
      <c r="AV216" s="570"/>
      <c r="AW216" s="570"/>
      <c r="AX216" s="570"/>
      <c r="AY216" s="570"/>
      <c r="AZ216" s="570"/>
      <c r="BA216" s="570"/>
      <c r="BB216" s="90"/>
      <c r="BC216" s="90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89"/>
      <c r="BX216" s="89"/>
      <c r="BY216" s="89"/>
      <c r="BZ216" s="89"/>
      <c r="CA216" s="89"/>
    </row>
    <row r="217" spans="2:87" x14ac:dyDescent="0.3"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10"/>
      <c r="AE217" s="10"/>
      <c r="AF217" s="552"/>
      <c r="AG217" s="571"/>
      <c r="AH217" s="552"/>
      <c r="AI217" s="552"/>
      <c r="AJ217" s="569"/>
      <c r="AK217" s="569"/>
      <c r="AL217" s="150"/>
      <c r="AM217" s="150"/>
      <c r="AN217" s="150"/>
      <c r="AO217" s="150"/>
      <c r="AP217" s="150"/>
      <c r="AQ217" s="150"/>
      <c r="AR217" s="150"/>
      <c r="AS217" s="90"/>
      <c r="AT217" s="90"/>
      <c r="AU217" s="90"/>
      <c r="AV217" s="110"/>
      <c r="AW217" s="110"/>
      <c r="AX217" s="110"/>
      <c r="AY217" s="110"/>
      <c r="AZ217" s="569"/>
      <c r="BA217" s="569"/>
      <c r="BB217" s="110"/>
      <c r="BC217" s="90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89"/>
      <c r="BX217" s="89"/>
      <c r="BY217" s="89"/>
      <c r="BZ217" s="89"/>
      <c r="CA217" s="89"/>
    </row>
    <row r="218" spans="2:87" x14ac:dyDescent="0.3">
      <c r="D218" s="468">
        <v>7.1999999999999995E-2</v>
      </c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10"/>
      <c r="AE218" s="10"/>
      <c r="AF218" s="552"/>
      <c r="AG218" s="571">
        <v>44031</v>
      </c>
      <c r="AH218" s="552"/>
      <c r="AI218" s="552"/>
      <c r="AJ218" s="569"/>
      <c r="AK218" s="569"/>
      <c r="AL218" s="150"/>
      <c r="AM218" s="150"/>
      <c r="AN218" s="150"/>
      <c r="AO218" s="150"/>
      <c r="AP218" s="150"/>
      <c r="AQ218" s="150"/>
      <c r="AR218" s="150"/>
      <c r="AS218" s="150"/>
      <c r="AT218" s="110"/>
      <c r="AU218" s="90"/>
      <c r="AV218" s="110"/>
      <c r="AW218" s="110"/>
      <c r="AX218" s="110"/>
      <c r="AY218" s="110"/>
      <c r="AZ218" s="569"/>
      <c r="BA218" s="569"/>
      <c r="BB218" s="110"/>
      <c r="BC218" s="90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89"/>
      <c r="BX218" s="89"/>
      <c r="BY218" s="89"/>
      <c r="BZ218" s="89"/>
      <c r="CA218" s="89"/>
    </row>
    <row r="219" spans="2:87" x14ac:dyDescent="0.3"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10"/>
      <c r="AE219" s="10"/>
      <c r="AF219" s="552"/>
      <c r="AG219" s="571">
        <v>44038</v>
      </c>
      <c r="AH219" s="552"/>
      <c r="AI219" s="552"/>
      <c r="AJ219" s="569"/>
      <c r="AK219" s="569"/>
      <c r="AL219" s="90"/>
      <c r="AM219" s="90"/>
      <c r="AN219" s="151"/>
      <c r="AO219" s="151"/>
      <c r="AP219" s="151"/>
      <c r="AQ219" s="151"/>
      <c r="AR219" s="151"/>
      <c r="AS219" s="90"/>
      <c r="AT219" s="90"/>
      <c r="AU219" s="90"/>
      <c r="AV219" s="110"/>
      <c r="AW219" s="110"/>
      <c r="AX219" s="110"/>
      <c r="AY219" s="110"/>
      <c r="AZ219" s="569"/>
      <c r="BA219" s="569"/>
      <c r="BB219" s="110"/>
      <c r="BC219" s="90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89"/>
      <c r="BX219" s="89"/>
      <c r="BY219" s="89"/>
      <c r="BZ219" s="89"/>
      <c r="CA219" s="89"/>
    </row>
    <row r="220" spans="2:87" x14ac:dyDescent="0.3">
      <c r="D220" s="277">
        <v>4.2000000000000003E-2</v>
      </c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10"/>
      <c r="AE220" s="10"/>
      <c r="AF220" s="552"/>
      <c r="AG220" s="571">
        <v>44045</v>
      </c>
      <c r="AH220" s="552"/>
      <c r="AI220" s="552"/>
      <c r="AJ220" s="569"/>
      <c r="AK220" s="569"/>
      <c r="AL220" s="150"/>
      <c r="AM220" s="150"/>
      <c r="AN220" s="150"/>
      <c r="AO220" s="150"/>
      <c r="AP220" s="150"/>
      <c r="AQ220" s="150"/>
      <c r="AR220" s="150"/>
      <c r="AS220" s="150"/>
      <c r="AT220" s="150"/>
      <c r="AU220" s="150"/>
      <c r="AV220" s="110"/>
      <c r="AW220" s="110"/>
      <c r="AX220" s="110"/>
      <c r="AY220" s="110"/>
      <c r="AZ220" s="569"/>
      <c r="BA220" s="569"/>
      <c r="BB220" s="110"/>
      <c r="BC220" s="90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</row>
    <row r="221" spans="2:87" x14ac:dyDescent="0.3">
      <c r="D221" s="1">
        <f>+D216*D218*D220</f>
        <v>1000944.0000000001</v>
      </c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10"/>
      <c r="AE221" s="10"/>
      <c r="AF221" s="552"/>
      <c r="AG221" s="571">
        <v>44052</v>
      </c>
      <c r="AH221" s="552"/>
      <c r="AI221" s="552"/>
      <c r="AJ221" s="569"/>
      <c r="AK221" s="569"/>
      <c r="AL221" s="90"/>
      <c r="AM221" s="90"/>
      <c r="AN221" s="151"/>
      <c r="AO221" s="151"/>
      <c r="AP221" s="151"/>
      <c r="AQ221" s="151"/>
      <c r="AR221" s="151"/>
      <c r="AS221" s="151"/>
      <c r="AT221" s="151"/>
      <c r="AU221" s="90"/>
      <c r="AV221" s="110"/>
      <c r="AW221" s="110"/>
      <c r="AX221" s="110"/>
      <c r="AY221" s="110"/>
      <c r="AZ221" s="569"/>
      <c r="BA221" s="569"/>
      <c r="BB221" s="110"/>
      <c r="BC221" s="90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</row>
    <row r="222" spans="2:87" x14ac:dyDescent="0.3"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10"/>
      <c r="AE222" s="10"/>
      <c r="AF222" s="552"/>
      <c r="AG222" s="571"/>
      <c r="AH222" s="552"/>
      <c r="AI222" s="552"/>
      <c r="AJ222" s="569"/>
      <c r="AK222" s="569"/>
      <c r="AL222" s="90"/>
      <c r="AM222" s="90"/>
      <c r="AN222" s="151"/>
      <c r="AO222" s="151"/>
      <c r="AP222" s="151"/>
      <c r="AQ222" s="151"/>
      <c r="AR222" s="151"/>
      <c r="AS222" s="151"/>
      <c r="AT222" s="151"/>
      <c r="AU222" s="90"/>
      <c r="AV222" s="110"/>
      <c r="AW222" s="110"/>
      <c r="AX222" s="110"/>
      <c r="AY222" s="110"/>
      <c r="AZ222" s="569"/>
      <c r="BA222" s="569"/>
      <c r="BB222" s="110"/>
      <c r="BC222" s="90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</row>
    <row r="223" spans="2:87" x14ac:dyDescent="0.3"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10"/>
      <c r="AE223" s="10"/>
      <c r="AF223" s="552"/>
      <c r="AG223" s="571"/>
      <c r="AH223" s="552"/>
      <c r="AI223" s="552"/>
      <c r="AJ223" s="569"/>
      <c r="AK223" s="569"/>
      <c r="AL223" s="90"/>
      <c r="AM223" s="90"/>
      <c r="AN223" s="151"/>
      <c r="AO223" s="151"/>
      <c r="AP223" s="151"/>
      <c r="AQ223" s="151"/>
      <c r="AR223" s="151"/>
      <c r="AS223" s="151"/>
      <c r="AT223" s="151"/>
      <c r="AU223" s="90"/>
      <c r="AV223" s="110"/>
      <c r="AW223" s="110"/>
      <c r="AX223" s="110"/>
      <c r="AY223" s="110"/>
      <c r="AZ223" s="569"/>
      <c r="BA223" s="569"/>
      <c r="BB223" s="110"/>
      <c r="BC223" s="90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</row>
    <row r="224" spans="2:87" x14ac:dyDescent="0.3"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10"/>
      <c r="AE224" s="10"/>
      <c r="AF224" s="552"/>
      <c r="AG224" s="573"/>
      <c r="AH224" s="552"/>
      <c r="AI224" s="552"/>
      <c r="AJ224" s="569"/>
      <c r="AK224" s="569"/>
      <c r="AL224" s="90"/>
      <c r="AM224" s="90"/>
      <c r="AN224" s="151"/>
      <c r="AO224" s="151"/>
      <c r="AP224" s="151"/>
      <c r="AQ224" s="151"/>
      <c r="AR224" s="151"/>
      <c r="AS224" s="151"/>
      <c r="AT224" s="151"/>
      <c r="AU224" s="90"/>
      <c r="AV224" s="110"/>
      <c r="AW224" s="110"/>
      <c r="AX224" s="110"/>
      <c r="AY224" s="110"/>
      <c r="AZ224" s="569"/>
      <c r="BA224" s="569"/>
      <c r="BB224" s="110"/>
      <c r="BC224" s="90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</row>
    <row r="225" spans="2:79" x14ac:dyDescent="0.3"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10"/>
      <c r="AE225" s="10"/>
      <c r="AF225" s="552"/>
      <c r="AG225" s="552"/>
      <c r="AH225" s="552"/>
      <c r="AI225" s="552"/>
      <c r="AJ225" s="569"/>
      <c r="AK225" s="569"/>
      <c r="AL225" s="90"/>
      <c r="AM225" s="90"/>
      <c r="AN225" s="151"/>
      <c r="AO225" s="151"/>
      <c r="AP225" s="151"/>
      <c r="AQ225" s="151"/>
      <c r="AR225" s="151"/>
      <c r="AS225" s="151"/>
      <c r="AT225" s="151"/>
      <c r="AU225" s="90"/>
      <c r="AV225" s="110"/>
      <c r="AW225" s="110"/>
      <c r="AX225" s="110"/>
      <c r="AY225" s="110"/>
      <c r="AZ225" s="569"/>
      <c r="BA225" s="569"/>
      <c r="BB225" s="110"/>
      <c r="BC225" s="90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</row>
    <row r="226" spans="2:79" x14ac:dyDescent="0.3"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10"/>
      <c r="AE226" s="10"/>
      <c r="AF226" s="552"/>
      <c r="AG226" s="552"/>
      <c r="AH226" s="552"/>
      <c r="AI226" s="552"/>
      <c r="AJ226" s="569"/>
      <c r="AK226" s="569"/>
      <c r="AL226" s="150"/>
      <c r="AM226" s="150"/>
      <c r="AN226" s="150"/>
      <c r="AO226" s="150"/>
      <c r="AP226" s="150"/>
      <c r="AQ226" s="150"/>
      <c r="AR226" s="150"/>
      <c r="AS226" s="150"/>
      <c r="AT226" s="150"/>
      <c r="AU226" s="150"/>
      <c r="AV226" s="90"/>
      <c r="AW226" s="90"/>
      <c r="AX226" s="90"/>
      <c r="AY226" s="90"/>
      <c r="AZ226" s="569"/>
      <c r="BA226" s="575"/>
      <c r="BB226" s="110"/>
      <c r="BC226" s="90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</row>
    <row r="227" spans="2:79" x14ac:dyDescent="0.3">
      <c r="AD227" s="10"/>
      <c r="AE227" s="10"/>
      <c r="AF227" s="552"/>
      <c r="AG227" s="552"/>
      <c r="AH227" s="552"/>
      <c r="AI227" s="552"/>
      <c r="AJ227" s="569"/>
      <c r="AK227" s="569"/>
      <c r="AL227" s="150"/>
      <c r="AM227" s="150"/>
      <c r="AN227" s="150"/>
      <c r="AO227" s="150"/>
      <c r="AP227" s="150"/>
      <c r="AQ227" s="150"/>
      <c r="AR227" s="150"/>
      <c r="AS227" s="150"/>
      <c r="AT227" s="150"/>
      <c r="AU227" s="150"/>
      <c r="AV227" s="90"/>
      <c r="AW227" s="90"/>
      <c r="AX227" s="90"/>
      <c r="AY227" s="90"/>
      <c r="AZ227" s="569"/>
      <c r="BA227" s="575"/>
      <c r="BB227" s="110"/>
      <c r="BC227" s="90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</row>
    <row r="228" spans="2:79" ht="15" thickBot="1" x14ac:dyDescent="0.35">
      <c r="B228" s="545"/>
      <c r="C228" s="545"/>
      <c r="D228" s="545"/>
      <c r="E228" s="545"/>
      <c r="F228" s="545"/>
      <c r="G228" s="545"/>
      <c r="H228" s="545"/>
      <c r="I228" s="545"/>
      <c r="J228" s="545"/>
      <c r="K228" s="545"/>
      <c r="L228" s="545"/>
      <c r="M228" s="545"/>
      <c r="N228" s="545"/>
      <c r="O228" s="545"/>
      <c r="P228" s="545"/>
      <c r="Q228" s="545"/>
      <c r="R228" s="545"/>
      <c r="S228" s="545"/>
      <c r="T228" s="545"/>
      <c r="U228" s="545"/>
      <c r="V228" s="545"/>
      <c r="AD228" s="10"/>
      <c r="AE228" s="10"/>
      <c r="AF228" s="552"/>
      <c r="AG228" s="552"/>
      <c r="AH228" s="552"/>
      <c r="AI228" s="552"/>
      <c r="AJ228" s="569"/>
      <c r="AK228" s="569"/>
      <c r="AL228" s="150"/>
      <c r="AM228" s="150"/>
      <c r="AN228" s="150"/>
      <c r="AO228" s="150"/>
      <c r="AP228" s="150"/>
      <c r="AQ228" s="150"/>
      <c r="AR228" s="150"/>
      <c r="AS228" s="150"/>
      <c r="AT228" s="150"/>
      <c r="AU228" s="150"/>
      <c r="AV228" s="90"/>
      <c r="AW228" s="90"/>
      <c r="AX228" s="90"/>
      <c r="AY228" s="90"/>
      <c r="AZ228" s="569"/>
      <c r="BA228" s="575"/>
      <c r="BB228" s="110"/>
      <c r="BC228" s="90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</row>
    <row r="229" spans="2:79" x14ac:dyDescent="0.3">
      <c r="B229" s="545"/>
      <c r="C229" s="555"/>
      <c r="D229" s="400"/>
      <c r="E229" s="400"/>
      <c r="F229" s="400"/>
      <c r="G229" s="400"/>
      <c r="H229" s="400"/>
      <c r="I229" s="400"/>
      <c r="J229" s="400"/>
      <c r="K229" s="400"/>
      <c r="L229" s="400"/>
      <c r="M229" s="400"/>
      <c r="N229" s="400"/>
      <c r="O229" s="400"/>
      <c r="P229" s="556"/>
      <c r="V229" s="545"/>
      <c r="AD229" s="10"/>
      <c r="AE229" s="10"/>
      <c r="AF229" s="552"/>
      <c r="AG229" s="552"/>
      <c r="AH229" s="552"/>
      <c r="AI229" s="552"/>
      <c r="AJ229" s="569"/>
      <c r="AK229" s="569"/>
      <c r="AL229" s="150"/>
      <c r="AM229" s="150"/>
      <c r="AN229" s="150"/>
      <c r="AO229" s="150"/>
      <c r="AP229" s="150"/>
      <c r="AQ229" s="150"/>
      <c r="AR229" s="150"/>
      <c r="AS229" s="150"/>
      <c r="AT229" s="150"/>
      <c r="AU229" s="150"/>
      <c r="AV229" s="90"/>
      <c r="AW229" s="90"/>
      <c r="AX229" s="90"/>
      <c r="AY229" s="90"/>
      <c r="AZ229" s="569"/>
      <c r="BA229" s="575"/>
      <c r="BB229" s="110"/>
      <c r="BC229" s="90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</row>
    <row r="230" spans="2:79" x14ac:dyDescent="0.3">
      <c r="B230" s="545"/>
      <c r="C230" s="557"/>
      <c r="D230" s="547" t="s">
        <v>164</v>
      </c>
      <c r="E230" s="430"/>
      <c r="F230" s="430"/>
      <c r="G230" s="430"/>
      <c r="H230" s="594" t="s">
        <v>20</v>
      </c>
      <c r="I230" s="594"/>
      <c r="J230" s="594"/>
      <c r="K230" s="430"/>
      <c r="L230" s="430"/>
      <c r="M230" s="430"/>
      <c r="N230" s="430"/>
      <c r="O230" s="430"/>
      <c r="P230" s="558"/>
      <c r="V230" s="545"/>
      <c r="AD230" s="10"/>
      <c r="AE230" s="10"/>
      <c r="AF230" s="552"/>
      <c r="AG230" s="552"/>
      <c r="AH230" s="552"/>
      <c r="AI230" s="552"/>
      <c r="AJ230" s="569"/>
      <c r="AK230" s="569"/>
      <c r="AL230" s="150"/>
      <c r="AM230" s="150"/>
      <c r="AN230" s="150"/>
      <c r="AO230" s="150"/>
      <c r="AP230" s="150"/>
      <c r="AQ230" s="150"/>
      <c r="AR230" s="150"/>
      <c r="AS230" s="150"/>
      <c r="AT230" s="150"/>
      <c r="AU230" s="150"/>
      <c r="AV230" s="90"/>
      <c r="AW230" s="90"/>
      <c r="AX230" s="90"/>
      <c r="AY230" s="90"/>
      <c r="AZ230" s="569"/>
      <c r="BA230" s="575"/>
      <c r="BB230" s="110"/>
      <c r="BC230" s="90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</row>
    <row r="231" spans="2:79" x14ac:dyDescent="0.3">
      <c r="B231" s="545"/>
      <c r="C231" s="557"/>
      <c r="D231" s="559" t="s">
        <v>165</v>
      </c>
      <c r="E231" s="430"/>
      <c r="F231" s="430"/>
      <c r="G231" s="430"/>
      <c r="H231" s="560" t="s">
        <v>162</v>
      </c>
      <c r="I231" s="547"/>
      <c r="J231" s="561" t="s">
        <v>163</v>
      </c>
      <c r="K231" s="547"/>
      <c r="L231" s="547"/>
      <c r="M231" s="547"/>
      <c r="N231" s="547"/>
      <c r="O231" s="562" t="s">
        <v>3</v>
      </c>
      <c r="P231" s="558"/>
      <c r="V231" s="545"/>
      <c r="AD231" s="10"/>
      <c r="AE231" s="10"/>
      <c r="AF231" s="552"/>
      <c r="AG231" s="552"/>
      <c r="AH231" s="552"/>
      <c r="AI231" s="552"/>
      <c r="AJ231" s="569"/>
      <c r="AK231" s="569"/>
      <c r="AL231" s="574"/>
      <c r="AM231" s="574"/>
      <c r="AN231" s="574"/>
      <c r="AO231" s="574"/>
      <c r="AP231" s="574"/>
      <c r="AQ231" s="574"/>
      <c r="AR231" s="574"/>
      <c r="AS231" s="574"/>
      <c r="AT231" s="574"/>
      <c r="AU231" s="574"/>
      <c r="AV231" s="569"/>
      <c r="AW231" s="569"/>
      <c r="AX231" s="569"/>
      <c r="AY231" s="569"/>
      <c r="AZ231" s="569"/>
      <c r="BA231" s="575"/>
      <c r="BB231" s="110"/>
      <c r="BC231" s="90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</row>
    <row r="232" spans="2:79" x14ac:dyDescent="0.3">
      <c r="B232" s="545"/>
      <c r="C232" s="557"/>
      <c r="D232" s="548" t="s">
        <v>161</v>
      </c>
      <c r="E232" s="15"/>
      <c r="F232" s="15"/>
      <c r="G232" s="15"/>
      <c r="H232" s="563">
        <f>SUM(D133:D139)</f>
        <v>471981</v>
      </c>
      <c r="I232" s="15"/>
      <c r="J232" s="16">
        <f>+H232/7</f>
        <v>67425.857142857145</v>
      </c>
      <c r="K232" s="15"/>
      <c r="L232" s="15"/>
      <c r="M232" s="15"/>
      <c r="N232" s="15"/>
      <c r="O232" s="15"/>
      <c r="P232" s="558"/>
      <c r="V232" s="545"/>
      <c r="AD232" s="10"/>
      <c r="AE232" s="10"/>
      <c r="AF232" s="552"/>
      <c r="AG232" s="552"/>
      <c r="AH232" s="552"/>
      <c r="AI232" s="552"/>
      <c r="AJ232" s="569"/>
      <c r="AK232" s="569"/>
      <c r="AL232" s="574"/>
      <c r="AM232" s="574"/>
      <c r="AN232" s="574"/>
      <c r="AO232" s="574"/>
      <c r="AP232" s="574"/>
      <c r="AQ232" s="574"/>
      <c r="AR232" s="574"/>
      <c r="AS232" s="574"/>
      <c r="AT232" s="574"/>
      <c r="AU232" s="574"/>
      <c r="AV232" s="574"/>
      <c r="AW232" s="574"/>
      <c r="AX232" s="574"/>
      <c r="AY232" s="574"/>
      <c r="AZ232" s="569"/>
      <c r="BA232" s="569"/>
      <c r="BB232" s="110"/>
      <c r="BC232" s="90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</row>
    <row r="233" spans="2:79" x14ac:dyDescent="0.3">
      <c r="B233" s="545"/>
      <c r="C233" s="557"/>
      <c r="D233" s="548" t="s">
        <v>160</v>
      </c>
      <c r="E233" s="15"/>
      <c r="F233" s="15"/>
      <c r="G233" s="15"/>
      <c r="H233" s="16">
        <f>SUM(D140:D146)</f>
        <v>427527</v>
      </c>
      <c r="I233" s="15"/>
      <c r="J233" s="16">
        <f>+H233/7</f>
        <v>61075.285714285717</v>
      </c>
      <c r="K233" s="15"/>
      <c r="L233" s="15"/>
      <c r="M233" s="15"/>
      <c r="N233" s="15"/>
      <c r="O233" s="15"/>
      <c r="P233" s="558"/>
      <c r="V233" s="545"/>
      <c r="AJ233" s="110"/>
      <c r="AK233" s="110"/>
      <c r="AL233" s="110"/>
      <c r="AM233" s="110"/>
      <c r="AN233" s="110"/>
      <c r="AO233" s="110"/>
      <c r="AP233" s="110"/>
      <c r="AQ233" s="110"/>
      <c r="AR233" s="110"/>
      <c r="AS233" s="110"/>
      <c r="AT233" s="90"/>
      <c r="AU233" s="110"/>
      <c r="AV233" s="152"/>
      <c r="AW233" s="152"/>
      <c r="AX233" s="152"/>
      <c r="AY233" s="152"/>
      <c r="AZ233" s="110"/>
      <c r="BA233" s="110"/>
      <c r="BB233" s="110"/>
      <c r="BC233" s="110"/>
    </row>
    <row r="234" spans="2:79" x14ac:dyDescent="0.3">
      <c r="B234" s="551"/>
      <c r="C234" s="557"/>
      <c r="D234" s="548" t="s">
        <v>159</v>
      </c>
      <c r="E234" s="15"/>
      <c r="F234" s="15"/>
      <c r="G234" s="15"/>
      <c r="H234" s="16">
        <f>SUM(D147:D153)</f>
        <v>383516</v>
      </c>
      <c r="I234" s="15"/>
      <c r="J234" s="16">
        <f>+H234/7</f>
        <v>54788</v>
      </c>
      <c r="K234" s="15"/>
      <c r="L234" s="15"/>
      <c r="M234" s="15"/>
      <c r="N234" s="15"/>
      <c r="O234" s="563">
        <f>+H232-H234</f>
        <v>88465</v>
      </c>
      <c r="P234" s="558"/>
      <c r="V234" s="545"/>
      <c r="AA234">
        <f>+O234/7</f>
        <v>12637.857142857143</v>
      </c>
      <c r="AJ234" s="110"/>
      <c r="AK234" s="110"/>
      <c r="AL234" s="110"/>
      <c r="AM234" s="110"/>
      <c r="AN234" s="110"/>
      <c r="AO234" s="110"/>
      <c r="AP234" s="110"/>
      <c r="AQ234" s="110"/>
      <c r="AR234" s="110"/>
      <c r="AS234" s="110"/>
      <c r="AT234" s="110"/>
      <c r="AU234" s="110"/>
      <c r="AV234" s="90"/>
      <c r="AW234" s="90"/>
      <c r="AX234" s="90"/>
      <c r="AY234" s="90"/>
      <c r="AZ234" s="110"/>
      <c r="BA234" s="153"/>
      <c r="BB234" s="110"/>
      <c r="BC234" s="110"/>
    </row>
    <row r="235" spans="2:79" x14ac:dyDescent="0.3">
      <c r="B235" s="552"/>
      <c r="C235" s="557"/>
      <c r="D235" s="564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60">
        <f>+O234/H232</f>
        <v>0.18743339244588236</v>
      </c>
      <c r="P235" s="558"/>
      <c r="V235" s="545"/>
      <c r="X235" s="61"/>
      <c r="Y235" s="61"/>
      <c r="Z235" s="110"/>
      <c r="AA235" s="110"/>
      <c r="AB235" s="110"/>
      <c r="AC235" s="110"/>
      <c r="AD235" s="110"/>
      <c r="AE235" s="110"/>
      <c r="AF235" s="110"/>
      <c r="AG235" s="110"/>
      <c r="AH235" s="110"/>
      <c r="AI235" s="110"/>
      <c r="AJ235" s="110"/>
      <c r="AK235" s="110"/>
      <c r="AL235" s="110"/>
      <c r="AM235" s="110"/>
      <c r="AN235" s="110"/>
      <c r="AO235" s="110"/>
      <c r="AP235" s="90">
        <v>480454</v>
      </c>
      <c r="AQ235" s="110"/>
      <c r="AR235" s="110"/>
      <c r="AS235" s="110"/>
      <c r="AT235" s="110"/>
      <c r="AU235" s="110"/>
      <c r="AV235" s="110"/>
      <c r="AW235" s="110"/>
      <c r="AX235" s="110"/>
      <c r="AY235" s="110"/>
      <c r="AZ235" s="110"/>
      <c r="BA235" s="110"/>
      <c r="BB235" s="110"/>
      <c r="BC235" s="110"/>
    </row>
    <row r="236" spans="2:79" ht="15" thickBot="1" x14ac:dyDescent="0.35">
      <c r="B236" s="552"/>
      <c r="C236" s="565"/>
      <c r="D236" s="566"/>
      <c r="E236" s="566"/>
      <c r="F236" s="566"/>
      <c r="G236" s="566"/>
      <c r="H236" s="566"/>
      <c r="I236" s="566"/>
      <c r="J236" s="567"/>
      <c r="K236" s="566"/>
      <c r="L236" s="566"/>
      <c r="M236" s="566"/>
      <c r="N236" s="566"/>
      <c r="O236" s="566"/>
      <c r="P236" s="568"/>
      <c r="V236" s="545"/>
      <c r="X236" s="61"/>
      <c r="Y236" s="61"/>
      <c r="Z236" s="110"/>
      <c r="AA236" s="110"/>
      <c r="AB236" s="110"/>
      <c r="AC236" s="110"/>
      <c r="AD236" s="110"/>
      <c r="AE236" s="110"/>
      <c r="AF236" s="110"/>
      <c r="AG236" s="110"/>
      <c r="AH236" s="110"/>
      <c r="AI236" s="110"/>
      <c r="AJ236" s="110"/>
      <c r="AK236" s="110"/>
      <c r="AL236" s="110"/>
      <c r="AM236" s="110"/>
      <c r="AN236" s="110"/>
      <c r="AO236" s="110"/>
      <c r="AP236" s="152">
        <f>+N173</f>
        <v>298467</v>
      </c>
      <c r="AQ236" s="110"/>
      <c r="AR236" s="110"/>
      <c r="AS236" s="110"/>
      <c r="AT236" s="110"/>
      <c r="AU236" s="110"/>
      <c r="AV236" s="110"/>
      <c r="AW236" s="110"/>
      <c r="AX236" s="110"/>
      <c r="AY236" s="110"/>
      <c r="AZ236" s="110"/>
      <c r="BA236" s="110"/>
      <c r="BB236" s="110"/>
      <c r="BC236" s="110"/>
    </row>
    <row r="237" spans="2:79" x14ac:dyDescent="0.3">
      <c r="B237" s="552"/>
      <c r="C237" s="545"/>
      <c r="D237" s="553"/>
      <c r="E237" s="545"/>
      <c r="F237" s="545"/>
      <c r="G237" s="545"/>
      <c r="H237" s="554"/>
      <c r="I237" s="545"/>
      <c r="J237" s="545"/>
      <c r="K237" s="545"/>
      <c r="L237" s="545"/>
      <c r="M237" s="545"/>
      <c r="N237" s="545"/>
      <c r="O237" s="545"/>
      <c r="P237" s="545"/>
      <c r="Q237" s="545"/>
      <c r="R237" s="545"/>
      <c r="S237" s="545"/>
      <c r="T237" s="545"/>
      <c r="U237" s="545"/>
      <c r="V237" s="545"/>
      <c r="X237" s="61"/>
      <c r="Y237" s="61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10"/>
      <c r="AK237" s="110"/>
      <c r="AL237" s="110"/>
      <c r="AM237" s="110"/>
      <c r="AN237" s="110"/>
      <c r="AO237" s="110"/>
      <c r="AP237" s="152">
        <f>+AP235-AP236</f>
        <v>181987</v>
      </c>
      <c r="AQ237" s="110"/>
      <c r="AR237" s="110"/>
    </row>
    <row r="238" spans="2:79" x14ac:dyDescent="0.3">
      <c r="B238" s="1"/>
      <c r="D238" s="55"/>
      <c r="X238" s="61"/>
      <c r="Y238" s="61"/>
      <c r="Z238" s="110"/>
      <c r="AA238" s="110"/>
      <c r="AB238" s="110"/>
      <c r="AC238" s="110"/>
      <c r="AD238" s="110"/>
      <c r="AE238" s="110"/>
      <c r="AF238" s="110"/>
      <c r="AG238" s="110"/>
      <c r="AH238" s="110"/>
      <c r="AI238" s="110"/>
      <c r="AJ238" s="110"/>
      <c r="AK238" s="110"/>
      <c r="AL238" s="110"/>
      <c r="AM238" s="110"/>
      <c r="AN238" s="110"/>
      <c r="AO238" s="110"/>
      <c r="AP238" s="96">
        <f>+AP237/AP235</f>
        <v>0.37878131933546189</v>
      </c>
      <c r="AQ238" s="110"/>
      <c r="AR238" s="110"/>
    </row>
    <row r="239" spans="2:79" x14ac:dyDescent="0.3">
      <c r="B239" s="55"/>
      <c r="D239" s="55"/>
      <c r="J239" s="56">
        <f>+J232-J234</f>
        <v>12637.857142857145</v>
      </c>
      <c r="X239" s="61"/>
      <c r="Y239" s="61"/>
      <c r="Z239" s="110"/>
      <c r="AA239" s="110"/>
      <c r="AB239" s="110"/>
      <c r="AC239" s="110"/>
      <c r="AD239" s="110"/>
      <c r="AE239" s="110"/>
      <c r="AF239" s="110"/>
      <c r="AG239" s="110"/>
      <c r="AH239" s="110"/>
      <c r="AI239" s="110"/>
      <c r="AJ239" s="110"/>
      <c r="AK239" s="110"/>
      <c r="AL239" s="110"/>
      <c r="AM239" s="110"/>
      <c r="AN239" s="110"/>
      <c r="AO239" s="110"/>
      <c r="AP239" s="110"/>
      <c r="AQ239" s="110"/>
      <c r="AR239" s="110"/>
    </row>
    <row r="240" spans="2:79" x14ac:dyDescent="0.3">
      <c r="B240" s="57"/>
      <c r="D240" s="55"/>
      <c r="X240" s="61"/>
      <c r="Y240" s="61"/>
      <c r="Z240" s="110"/>
      <c r="AA240" s="110"/>
      <c r="AB240" s="110"/>
      <c r="AC240" s="110"/>
      <c r="AD240" s="110"/>
      <c r="AE240" s="110"/>
      <c r="AF240" s="110"/>
      <c r="AG240" s="110"/>
      <c r="AH240" s="110"/>
      <c r="AI240" s="110"/>
      <c r="AJ240" s="110"/>
      <c r="AK240" s="110"/>
      <c r="AL240" s="110"/>
      <c r="AM240" s="110"/>
      <c r="AN240" s="110"/>
      <c r="AO240" s="110"/>
      <c r="AP240" s="110"/>
      <c r="AQ240" s="110"/>
      <c r="AR240" s="110"/>
    </row>
    <row r="241" spans="2:44" x14ac:dyDescent="0.3">
      <c r="B241" s="1"/>
      <c r="D241" s="55"/>
      <c r="X241" s="61"/>
      <c r="Y241" s="61"/>
      <c r="Z241" s="110"/>
      <c r="AA241" s="110"/>
      <c r="AB241" s="110"/>
      <c r="AC241" s="110"/>
      <c r="AD241" s="110"/>
      <c r="AE241" s="110"/>
      <c r="AF241" s="110"/>
      <c r="AG241" s="110"/>
      <c r="AH241" s="110"/>
      <c r="AI241" s="110"/>
      <c r="AJ241" s="110"/>
      <c r="AK241" s="110"/>
      <c r="AL241" s="110"/>
      <c r="AM241" s="110"/>
      <c r="AN241" s="110"/>
      <c r="AO241" s="110"/>
      <c r="AP241" s="110"/>
      <c r="AQ241" s="110"/>
      <c r="AR241" s="110"/>
    </row>
    <row r="242" spans="2:44" x14ac:dyDescent="0.3">
      <c r="B242" s="1"/>
      <c r="D242" s="55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</row>
    <row r="243" spans="2:44" x14ac:dyDescent="0.3">
      <c r="B243" s="1"/>
      <c r="D243" s="55"/>
    </row>
    <row r="244" spans="2:44" x14ac:dyDescent="0.3">
      <c r="B244" s="1"/>
      <c r="D244" s="55"/>
    </row>
    <row r="245" spans="2:44" x14ac:dyDescent="0.3">
      <c r="B245" s="57" t="e">
        <f>+B244/B243</f>
        <v>#DIV/0!</v>
      </c>
      <c r="D245" s="55"/>
    </row>
    <row r="246" spans="2:44" x14ac:dyDescent="0.3">
      <c r="B246" s="1"/>
      <c r="D246" s="55"/>
    </row>
    <row r="247" spans="2:44" x14ac:dyDescent="0.3">
      <c r="B247" s="1"/>
      <c r="D247" s="55"/>
    </row>
    <row r="248" spans="2:44" x14ac:dyDescent="0.3">
      <c r="B248" s="1">
        <f>+B244*50</f>
        <v>0</v>
      </c>
      <c r="D248" s="55"/>
    </row>
    <row r="249" spans="2:44" x14ac:dyDescent="0.3">
      <c r="B249" s="1"/>
      <c r="D249" s="55"/>
    </row>
    <row r="250" spans="2:44" x14ac:dyDescent="0.3">
      <c r="B250" s="1"/>
      <c r="D250" s="55"/>
    </row>
    <row r="251" spans="2:44" x14ac:dyDescent="0.3">
      <c r="B251" s="1"/>
      <c r="D251" s="55"/>
    </row>
    <row r="252" spans="2:44" x14ac:dyDescent="0.3">
      <c r="B252" s="1"/>
      <c r="D252" s="55"/>
    </row>
    <row r="253" spans="2:44" x14ac:dyDescent="0.3">
      <c r="B253" s="1"/>
      <c r="D253" s="55"/>
    </row>
    <row r="254" spans="2:44" x14ac:dyDescent="0.3">
      <c r="B254" s="1"/>
      <c r="D254" s="55"/>
    </row>
    <row r="255" spans="2:44" x14ac:dyDescent="0.3">
      <c r="B255" s="1"/>
      <c r="D255" s="55"/>
    </row>
    <row r="256" spans="2:44" x14ac:dyDescent="0.3">
      <c r="B256" s="1"/>
      <c r="D256" s="55"/>
    </row>
    <row r="257" spans="2:4" x14ac:dyDescent="0.3">
      <c r="B257" s="1"/>
      <c r="D257" s="55"/>
    </row>
    <row r="258" spans="2:4" x14ac:dyDescent="0.3">
      <c r="B258" s="1"/>
    </row>
    <row r="259" spans="2:4" x14ac:dyDescent="0.3">
      <c r="B259" s="1"/>
    </row>
    <row r="260" spans="2:4" x14ac:dyDescent="0.3">
      <c r="B260" s="1"/>
    </row>
    <row r="261" spans="2:4" x14ac:dyDescent="0.3">
      <c r="B261" s="1"/>
    </row>
    <row r="262" spans="2:4" x14ac:dyDescent="0.3">
      <c r="B262" s="1"/>
    </row>
    <row r="263" spans="2:4" x14ac:dyDescent="0.3">
      <c r="B263" s="1"/>
    </row>
    <row r="264" spans="2:4" x14ac:dyDescent="0.3">
      <c r="B264" s="1"/>
    </row>
    <row r="265" spans="2:4" x14ac:dyDescent="0.3">
      <c r="B265" s="1"/>
    </row>
  </sheetData>
  <mergeCells count="28">
    <mergeCell ref="H230:J230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207:AN207"/>
    <mergeCell ref="AK208:AM208"/>
    <mergeCell ref="AK201:AN201"/>
    <mergeCell ref="AK200:AV200"/>
    <mergeCell ref="AK202:AN202"/>
    <mergeCell ref="AK203:AN203"/>
    <mergeCell ref="AK204:AN204"/>
    <mergeCell ref="AK205:AN205"/>
    <mergeCell ref="B1:D1"/>
    <mergeCell ref="B2:D2"/>
    <mergeCell ref="J4:AC4"/>
    <mergeCell ref="D7:J7"/>
    <mergeCell ref="B3:C3"/>
    <mergeCell ref="F6:L6"/>
    <mergeCell ref="Y6:AJ6"/>
    <mergeCell ref="W7:AJ7"/>
    <mergeCell ref="Q6:U6"/>
  </mergeCells>
  <printOptions horizontalCentered="1"/>
  <pageMargins left="0.45" right="0.45" top="0.5" bottom="0.5" header="0.3" footer="0.3"/>
  <pageSetup scale="19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99"/>
  <sheetViews>
    <sheetView topLeftCell="A142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4" t="s">
        <v>7</v>
      </c>
      <c r="F7" s="615"/>
      <c r="G7" s="619">
        <v>0.7</v>
      </c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20"/>
    </row>
    <row r="8" spans="3:40" x14ac:dyDescent="0.3">
      <c r="E8" s="616" t="s">
        <v>123</v>
      </c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8"/>
    </row>
    <row r="9" spans="3:40" x14ac:dyDescent="0.3">
      <c r="E9" s="634" t="s">
        <v>37</v>
      </c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6"/>
      <c r="Q9" s="632" t="s">
        <v>116</v>
      </c>
      <c r="R9" s="5"/>
      <c r="S9" s="629" t="s">
        <v>4</v>
      </c>
      <c r="T9" s="630"/>
      <c r="U9" s="631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3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6" t="s">
        <v>48</v>
      </c>
      <c r="AE14" s="627"/>
      <c r="AF14" s="628"/>
      <c r="AG14" s="206"/>
      <c r="AH14" s="624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5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+K187</f>
        <v>680806</v>
      </c>
      <c r="AG16" s="200"/>
      <c r="AH16" s="214">
        <f>+AJ31</f>
        <v>2113.459185815876</v>
      </c>
      <c r="AI16" s="214"/>
      <c r="AJ16" s="215">
        <f>+S187</f>
        <v>54382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128888</v>
      </c>
      <c r="AG17" s="201"/>
      <c r="AH17" s="162">
        <v>1870</v>
      </c>
      <c r="AI17" s="214"/>
      <c r="AJ17" s="161">
        <v>9064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139290</v>
      </c>
      <c r="AG18" s="201"/>
      <c r="AH18" s="162">
        <v>2166</v>
      </c>
      <c r="AI18" s="214"/>
      <c r="AJ18" s="161">
        <v>15950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948984</v>
      </c>
      <c r="AG19" s="201"/>
      <c r="AH19" s="201"/>
      <c r="AI19" s="201"/>
      <c r="AJ19" s="219">
        <f>SUM(AJ16:AJ18)</f>
        <v>79396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Table'!H187</f>
        <v>0.15176090394092451</v>
      </c>
      <c r="AG21" s="201"/>
      <c r="AH21" s="201"/>
      <c r="AI21" s="201"/>
      <c r="AJ21" s="221">
        <f>+AJ19/'Main Table'!AA187</f>
        <v>0.42023807633474652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6" t="s">
        <v>133</v>
      </c>
      <c r="AB25" s="627"/>
      <c r="AC25" s="627"/>
      <c r="AD25" s="627"/>
      <c r="AE25" s="627"/>
      <c r="AF25" s="627"/>
      <c r="AG25" s="627"/>
      <c r="AH25" s="627"/>
      <c r="AI25" s="627"/>
      <c r="AJ25" s="627"/>
      <c r="AK25" s="628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+E187</f>
        <v>435510</v>
      </c>
      <c r="AE27" s="168"/>
      <c r="AF27" s="199">
        <v>2239</v>
      </c>
      <c r="AG27" s="168"/>
      <c r="AH27" s="190">
        <f>+AD27/AD$31</f>
        <v>0.53786986194784692</v>
      </c>
      <c r="AI27" s="190"/>
      <c r="AJ27" s="168">
        <f>+AF27*AH27</f>
        <v>1204.2906209012292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+G187</f>
        <v>192290</v>
      </c>
      <c r="AE28" s="168"/>
      <c r="AF28" s="199">
        <v>2165</v>
      </c>
      <c r="AG28" s="168"/>
      <c r="AH28" s="190">
        <f>+AD28/AD$31</f>
        <v>0.23748477820015956</v>
      </c>
      <c r="AI28" s="190"/>
      <c r="AJ28" s="168">
        <f>+AF28*AH28</f>
        <v>514.1545448033454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+I187</f>
        <v>53006</v>
      </c>
      <c r="AE29" s="168"/>
      <c r="AF29" s="199">
        <v>1487</v>
      </c>
      <c r="AG29" s="168"/>
      <c r="AH29" s="190">
        <f>+AD29/AD$31</f>
        <v>6.5464237106857656E-2</v>
      </c>
      <c r="AI29" s="190"/>
      <c r="AJ29" s="168">
        <f>+AF29*AH29</f>
        <v>97.34532057789734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128888</v>
      </c>
      <c r="AE30" s="280"/>
      <c r="AF30" s="168">
        <f>+AH17</f>
        <v>1870</v>
      </c>
      <c r="AG30" s="280"/>
      <c r="AH30" s="190">
        <f>+AD30/AD$31</f>
        <v>0.15918112274513582</v>
      </c>
      <c r="AI30" s="280"/>
      <c r="AJ30" s="168">
        <f>+AF30*AH30</f>
        <v>297.66869953340398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809694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2113.459185815876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1" t="s">
        <v>31</v>
      </c>
      <c r="AB36" s="622"/>
      <c r="AC36" s="622"/>
      <c r="AD36" s="622"/>
      <c r="AE36" s="622"/>
      <c r="AF36" s="622"/>
      <c r="AG36" s="622"/>
      <c r="AH36" s="622"/>
      <c r="AI36" s="623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Table'!AA187</f>
        <v>188931</v>
      </c>
      <c r="AJ49" s="56">
        <f>+AJ19</f>
        <v>79396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79396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109535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46004.7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63530.3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0.33626191572584702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85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85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" si="33">SUM(E166:I166)</f>
        <v>670750</v>
      </c>
      <c r="L166" s="6"/>
      <c r="M166" s="481">
        <f t="shared" ref="M166" si="34">+(K166-K165)/K165</f>
        <v>1.0745787502052147E-3</v>
      </c>
      <c r="N166" s="29"/>
      <c r="O166" s="29"/>
      <c r="P166" s="29"/>
      <c r="Q166" s="375">
        <f t="shared" ref="Q166" si="35">+K166-K165</f>
        <v>720</v>
      </c>
      <c r="R166" s="6"/>
      <c r="S166" s="7">
        <f>32883+15946+4460</f>
        <v>53289</v>
      </c>
      <c r="T166" s="6"/>
      <c r="U166" s="286">
        <f t="shared" ref="U166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ref="K167" si="37">SUM(E167:I167)</f>
        <v>671876</v>
      </c>
      <c r="L167" s="6"/>
      <c r="M167" s="481">
        <f t="shared" ref="M167" si="38">+(K167-K166)/K166</f>
        <v>1.6787178531494596E-3</v>
      </c>
      <c r="N167" s="29"/>
      <c r="O167" s="29"/>
      <c r="P167" s="29"/>
      <c r="Q167" s="375">
        <f t="shared" ref="Q167" si="39">+K167-K166</f>
        <v>1126</v>
      </c>
      <c r="R167" s="6"/>
      <c r="S167" s="7">
        <f>32887+15946+4460</f>
        <v>53293</v>
      </c>
      <c r="T167" s="6"/>
      <c r="U167" s="286">
        <f t="shared" ref="U167" si="40">+S167/K167</f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ref="K168" si="41">SUM(E168:I168)</f>
        <v>672835</v>
      </c>
      <c r="L168" s="6"/>
      <c r="M168" s="481">
        <f t="shared" ref="M168" si="42">+(K168-K167)/K167</f>
        <v>1.427346712786288E-3</v>
      </c>
      <c r="N168" s="29"/>
      <c r="O168" s="29"/>
      <c r="P168" s="29"/>
      <c r="Q168" s="375">
        <f t="shared" ref="Q168" si="43">+K168-K167</f>
        <v>959</v>
      </c>
      <c r="R168" s="6"/>
      <c r="S168" s="7">
        <f>32918+15953+4463</f>
        <v>53334</v>
      </c>
      <c r="T168" s="6"/>
      <c r="U168" s="286">
        <f t="shared" ref="U168" si="44">+S168/K168</f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>
        <v>431340</v>
      </c>
      <c r="F169" s="7"/>
      <c r="G169" s="7">
        <v>190306</v>
      </c>
      <c r="H169" s="7"/>
      <c r="I169" s="7">
        <v>52220</v>
      </c>
      <c r="J169" s="287"/>
      <c r="K169" s="7">
        <f t="shared" ref="K169" si="45">SUM(E169:I169)</f>
        <v>673866</v>
      </c>
      <c r="L169" s="6"/>
      <c r="M169" s="481">
        <f t="shared" ref="M169" si="46">+(K169-K168)/K168</f>
        <v>1.5323221889467699E-3</v>
      </c>
      <c r="N169" s="29"/>
      <c r="O169" s="29"/>
      <c r="P169" s="29"/>
      <c r="Q169" s="375">
        <f t="shared" ref="Q169" si="47">+K169-K168</f>
        <v>1031</v>
      </c>
      <c r="R169" s="6"/>
      <c r="S169" s="7">
        <f>32921+15914+4463</f>
        <v>53298</v>
      </c>
      <c r="T169" s="6"/>
      <c r="U169" s="286">
        <f t="shared" ref="U169" si="48">+S169/K169</f>
        <v>7.9092876031733317E-2</v>
      </c>
      <c r="W169">
        <f t="shared" si="20"/>
        <v>159</v>
      </c>
      <c r="Y169" s="56"/>
    </row>
    <row r="170" spans="3:25" x14ac:dyDescent="0.3">
      <c r="C170" s="170">
        <f t="shared" si="15"/>
        <v>44069</v>
      </c>
      <c r="E170" s="284">
        <v>431750</v>
      </c>
      <c r="F170" s="7"/>
      <c r="G170" s="7">
        <v>190422</v>
      </c>
      <c r="H170" s="7"/>
      <c r="I170" s="7">
        <v>52280</v>
      </c>
      <c r="J170" s="287"/>
      <c r="K170" s="7">
        <f t="shared" ref="K170" si="49">SUM(E170:I170)</f>
        <v>674452</v>
      </c>
      <c r="L170" s="6"/>
      <c r="M170" s="481">
        <f t="shared" ref="M170" si="50">+(K170-K169)/K169</f>
        <v>8.6960909142173664E-4</v>
      </c>
      <c r="N170" s="29"/>
      <c r="O170" s="29"/>
      <c r="P170" s="29"/>
      <c r="Q170" s="375">
        <f t="shared" ref="Q170" si="51">+K170-K169</f>
        <v>586</v>
      </c>
      <c r="R170" s="6"/>
      <c r="S170" s="7">
        <f>32921+15914+4463</f>
        <v>53298</v>
      </c>
      <c r="T170" s="6"/>
      <c r="U170" s="286">
        <f t="shared" ref="U170" si="52">+S170/K170</f>
        <v>7.9024155907314389E-2</v>
      </c>
      <c r="W170">
        <f t="shared" si="20"/>
        <v>160</v>
      </c>
      <c r="Y170" s="56"/>
    </row>
    <row r="171" spans="3:25" x14ac:dyDescent="0.3">
      <c r="C171" s="170">
        <f t="shared" si="15"/>
        <v>44070</v>
      </c>
      <c r="E171" s="284">
        <v>432131</v>
      </c>
      <c r="F171" s="7"/>
      <c r="G171" s="7">
        <v>190613</v>
      </c>
      <c r="H171" s="7"/>
      <c r="I171" s="7">
        <v>52350</v>
      </c>
      <c r="J171" s="287"/>
      <c r="K171" s="7">
        <f t="shared" ref="K171" si="53">SUM(E171:I171)</f>
        <v>675094</v>
      </c>
      <c r="L171" s="6"/>
      <c r="M171" s="481">
        <f t="shared" ref="M171" si="54">+(K171-K170)/K170</f>
        <v>9.5188389981792627E-4</v>
      </c>
      <c r="N171" s="29"/>
      <c r="O171" s="29"/>
      <c r="P171" s="29"/>
      <c r="Q171" s="375">
        <f t="shared" ref="Q171" si="55">+K171-K170</f>
        <v>642</v>
      </c>
      <c r="R171" s="6"/>
      <c r="S171" s="7">
        <f>32926+15921+4465</f>
        <v>53312</v>
      </c>
      <c r="T171" s="6"/>
      <c r="U171" s="286">
        <f t="shared" ref="U171" si="56">+S171/K171</f>
        <v>7.8969743472760826E-2</v>
      </c>
      <c r="W171">
        <f t="shared" si="20"/>
        <v>161</v>
      </c>
      <c r="Y171" s="56"/>
    </row>
    <row r="172" spans="3:25" x14ac:dyDescent="0.3">
      <c r="C172" s="170">
        <f t="shared" si="15"/>
        <v>44071</v>
      </c>
      <c r="E172" s="284">
        <v>432767</v>
      </c>
      <c r="F172" s="7"/>
      <c r="G172" s="7">
        <v>190971</v>
      </c>
      <c r="H172" s="7"/>
      <c r="I172" s="7">
        <v>52495</v>
      </c>
      <c r="J172" s="287"/>
      <c r="K172" s="7">
        <f t="shared" ref="K172" si="57">SUM(E172:I172)</f>
        <v>676233</v>
      </c>
      <c r="L172" s="6"/>
      <c r="M172" s="481">
        <f t="shared" ref="M172" si="58">+(K172-K171)/K171</f>
        <v>1.687172453021357E-3</v>
      </c>
      <c r="N172" s="29"/>
      <c r="O172" s="29"/>
      <c r="P172" s="29"/>
      <c r="Q172" s="375">
        <f t="shared" ref="Q172" si="59">+K172-K171</f>
        <v>1139</v>
      </c>
      <c r="R172" s="6"/>
      <c r="S172" s="7">
        <f>32934+15930+4465</f>
        <v>53329</v>
      </c>
      <c r="T172" s="6"/>
      <c r="U172" s="286">
        <f t="shared" ref="U172" si="60">+S172/K172</f>
        <v>7.8861871573851022E-2</v>
      </c>
      <c r="W172">
        <f t="shared" si="20"/>
        <v>162</v>
      </c>
      <c r="Y172" s="56"/>
    </row>
    <row r="173" spans="3:25" x14ac:dyDescent="0.3">
      <c r="C173" s="170">
        <f t="shared" si="15"/>
        <v>44072</v>
      </c>
      <c r="E173" s="284">
        <v>433402</v>
      </c>
      <c r="F173" s="7"/>
      <c r="G173" s="7">
        <v>191420</v>
      </c>
      <c r="H173" s="7"/>
      <c r="I173" s="7">
        <v>52495</v>
      </c>
      <c r="J173" s="287"/>
      <c r="K173" s="7">
        <f t="shared" ref="K173" si="61">SUM(E173:I173)</f>
        <v>677317</v>
      </c>
      <c r="L173" s="6"/>
      <c r="M173" s="481">
        <f t="shared" ref="M173" si="62">+(K173-K172)/K172</f>
        <v>1.6029977833084158E-3</v>
      </c>
      <c r="N173" s="29"/>
      <c r="O173" s="29"/>
      <c r="P173" s="29"/>
      <c r="Q173" s="375">
        <f t="shared" ref="Q173" si="63">+K173-K172</f>
        <v>1084</v>
      </c>
      <c r="R173" s="6"/>
      <c r="S173" s="7">
        <f>32938+15933+4465</f>
        <v>53336</v>
      </c>
      <c r="T173" s="6"/>
      <c r="U173" s="286">
        <f t="shared" ref="U173" si="64">+S173/K173</f>
        <v>7.8745993382714444E-2</v>
      </c>
      <c r="W173">
        <f t="shared" si="20"/>
        <v>163</v>
      </c>
      <c r="Y173" s="56"/>
    </row>
    <row r="174" spans="3:25" x14ac:dyDescent="0.3">
      <c r="C174" s="170">
        <f t="shared" si="15"/>
        <v>44073</v>
      </c>
      <c r="E174" s="284">
        <v>434100</v>
      </c>
      <c r="F174" s="7"/>
      <c r="G174" s="7">
        <v>191611</v>
      </c>
      <c r="H174" s="7"/>
      <c r="I174" s="7">
        <v>52495</v>
      </c>
      <c r="J174" s="287"/>
      <c r="K174" s="7">
        <f t="shared" ref="K174" si="65">SUM(E174:I174)</f>
        <v>678206</v>
      </c>
      <c r="L174" s="6"/>
      <c r="M174" s="481">
        <f t="shared" ref="M174" si="66">+(K174-K173)/K173</f>
        <v>1.3125316506155907E-3</v>
      </c>
      <c r="N174" s="29"/>
      <c r="O174" s="29"/>
      <c r="P174" s="29"/>
      <c r="Q174" s="375">
        <f t="shared" ref="Q174" si="67">+K174-K173</f>
        <v>889</v>
      </c>
      <c r="R174" s="6"/>
      <c r="S174" s="7">
        <f>32948+15934+4465</f>
        <v>53347</v>
      </c>
      <c r="T174" s="6"/>
      <c r="U174" s="286">
        <f t="shared" ref="U174" si="68">+S174/K174</f>
        <v>7.8658991515852122E-2</v>
      </c>
      <c r="W174">
        <f t="shared" si="20"/>
        <v>164</v>
      </c>
      <c r="Y174" s="56"/>
    </row>
    <row r="175" spans="3:25" x14ac:dyDescent="0.3">
      <c r="C175" s="170">
        <f t="shared" si="15"/>
        <v>44074</v>
      </c>
      <c r="E175" s="284">
        <v>434756</v>
      </c>
      <c r="F175" s="7"/>
      <c r="G175" s="7">
        <v>191960</v>
      </c>
      <c r="H175" s="7"/>
      <c r="I175" s="7">
        <v>52879</v>
      </c>
      <c r="J175" s="287"/>
      <c r="K175" s="7">
        <f t="shared" ref="K175" si="69">SUM(E175:I175)</f>
        <v>679595</v>
      </c>
      <c r="L175" s="6"/>
      <c r="M175" s="481">
        <f t="shared" ref="M175" si="70">+(K175-K174)/K174</f>
        <v>2.0480502974022643E-3</v>
      </c>
      <c r="N175" s="29"/>
      <c r="O175" s="29"/>
      <c r="P175" s="29"/>
      <c r="Q175" s="375">
        <f t="shared" ref="Q175" si="71">+K175-K174</f>
        <v>1389</v>
      </c>
      <c r="R175" s="6"/>
      <c r="S175" s="7">
        <f>32957+15945+4465</f>
        <v>53367</v>
      </c>
      <c r="T175" s="6"/>
      <c r="U175" s="286">
        <f t="shared" ref="U175" si="72">+S175/K175</f>
        <v>7.8527652498914802E-2</v>
      </c>
      <c r="W175">
        <f t="shared" si="20"/>
        <v>165</v>
      </c>
      <c r="Y175" s="56"/>
    </row>
    <row r="176" spans="3:25" x14ac:dyDescent="0.3">
      <c r="C176" s="170">
        <f t="shared" si="15"/>
        <v>44075</v>
      </c>
      <c r="E176" s="284">
        <v>435510</v>
      </c>
      <c r="F176" s="7"/>
      <c r="G176" s="7">
        <v>192290</v>
      </c>
      <c r="H176" s="7"/>
      <c r="I176" s="7">
        <v>53006</v>
      </c>
      <c r="J176" s="287"/>
      <c r="K176" s="7">
        <f t="shared" ref="K176" si="73">SUM(E176:I176)</f>
        <v>680806</v>
      </c>
      <c r="L176" s="6"/>
      <c r="M176" s="481">
        <f t="shared" ref="M176" si="74">+(K176-K175)/K175</f>
        <v>1.7819436576196118E-3</v>
      </c>
      <c r="N176" s="29"/>
      <c r="O176" s="29"/>
      <c r="P176" s="29"/>
      <c r="Q176" s="375">
        <f t="shared" ref="Q176" si="75">+K176-K175</f>
        <v>1211</v>
      </c>
      <c r="R176" s="6"/>
      <c r="S176" s="7">
        <f>32966+16950+4466</f>
        <v>54382</v>
      </c>
      <c r="T176" s="6"/>
      <c r="U176" s="286">
        <f t="shared" ref="U176" si="76">+S176/K176</f>
        <v>7.9878849481350045E-2</v>
      </c>
      <c r="W176">
        <f t="shared" si="20"/>
        <v>166</v>
      </c>
      <c r="Y176" s="56"/>
    </row>
    <row r="177" spans="3:25" x14ac:dyDescent="0.3">
      <c r="C177" s="170">
        <f t="shared" si="15"/>
        <v>44076</v>
      </c>
      <c r="E177" s="284"/>
      <c r="F177" s="7"/>
      <c r="G177" s="7"/>
      <c r="H177" s="7"/>
      <c r="I177" s="7"/>
      <c r="J177" s="287"/>
      <c r="K177" s="7"/>
      <c r="L177" s="6"/>
      <c r="M177" s="481"/>
      <c r="N177" s="29"/>
      <c r="O177" s="29"/>
      <c r="P177" s="29"/>
      <c r="Q177" s="375"/>
      <c r="R177" s="6"/>
      <c r="S177" s="7"/>
      <c r="T177" s="6"/>
      <c r="U177" s="286"/>
      <c r="W177">
        <f t="shared" si="20"/>
        <v>167</v>
      </c>
      <c r="Y177" s="56"/>
    </row>
    <row r="178" spans="3:25" x14ac:dyDescent="0.3">
      <c r="C178" s="170">
        <f t="shared" si="15"/>
        <v>44077</v>
      </c>
      <c r="E178" s="284"/>
      <c r="F178" s="7"/>
      <c r="G178" s="7"/>
      <c r="H178" s="7"/>
      <c r="I178" s="7"/>
      <c r="J178" s="287"/>
      <c r="K178" s="7"/>
      <c r="L178" s="6"/>
      <c r="M178" s="481"/>
      <c r="N178" s="29"/>
      <c r="O178" s="29"/>
      <c r="P178" s="29"/>
      <c r="Q178" s="375"/>
      <c r="R178" s="6"/>
      <c r="S178" s="7"/>
      <c r="T178" s="6"/>
      <c r="U178" s="286"/>
      <c r="W178">
        <f t="shared" si="20"/>
        <v>168</v>
      </c>
      <c r="Y178" s="56"/>
    </row>
    <row r="179" spans="3:25" x14ac:dyDescent="0.3">
      <c r="C179" s="170">
        <f t="shared" si="15"/>
        <v>44078</v>
      </c>
      <c r="E179" s="284"/>
      <c r="F179" s="7"/>
      <c r="G179" s="7"/>
      <c r="H179" s="7"/>
      <c r="I179" s="7"/>
      <c r="J179" s="287"/>
      <c r="K179" s="7"/>
      <c r="L179" s="6"/>
      <c r="M179" s="481"/>
      <c r="N179" s="29"/>
      <c r="O179" s="29"/>
      <c r="P179" s="29"/>
      <c r="Q179" s="375"/>
      <c r="R179" s="6"/>
      <c r="S179" s="7"/>
      <c r="T179" s="6"/>
      <c r="U179" s="286"/>
      <c r="W179">
        <f t="shared" si="20"/>
        <v>169</v>
      </c>
      <c r="Y179" s="56"/>
    </row>
    <row r="180" spans="3:25" x14ac:dyDescent="0.3">
      <c r="C180" s="170">
        <f t="shared" si="15"/>
        <v>44079</v>
      </c>
      <c r="E180" s="284"/>
      <c r="F180" s="7"/>
      <c r="G180" s="7"/>
      <c r="H180" s="7"/>
      <c r="I180" s="7"/>
      <c r="J180" s="287"/>
      <c r="K180" s="7"/>
      <c r="L180" s="6"/>
      <c r="M180" s="481"/>
      <c r="N180" s="29"/>
      <c r="O180" s="29"/>
      <c r="P180" s="29"/>
      <c r="Q180" s="375"/>
      <c r="R180" s="6"/>
      <c r="S180" s="7"/>
      <c r="T180" s="6"/>
      <c r="U180" s="286"/>
      <c r="W180">
        <f t="shared" si="20"/>
        <v>170</v>
      </c>
      <c r="Y180" s="56"/>
    </row>
    <row r="181" spans="3:25" x14ac:dyDescent="0.3">
      <c r="C181" s="170">
        <f t="shared" si="15"/>
        <v>44080</v>
      </c>
      <c r="E181" s="284"/>
      <c r="F181" s="7"/>
      <c r="G181" s="7"/>
      <c r="H181" s="7"/>
      <c r="I181" s="7"/>
      <c r="J181" s="287"/>
      <c r="K181" s="7"/>
      <c r="L181" s="6"/>
      <c r="M181" s="481"/>
      <c r="N181" s="29"/>
      <c r="O181" s="29"/>
      <c r="P181" s="29"/>
      <c r="Q181" s="375"/>
      <c r="R181" s="6"/>
      <c r="S181" s="7"/>
      <c r="T181" s="6"/>
      <c r="U181" s="286"/>
      <c r="W181">
        <f t="shared" si="20"/>
        <v>171</v>
      </c>
      <c r="Y181" s="56"/>
    </row>
    <row r="182" spans="3:25" x14ac:dyDescent="0.3">
      <c r="C182" s="170">
        <f t="shared" si="15"/>
        <v>44081</v>
      </c>
      <c r="E182" s="284"/>
      <c r="F182" s="7"/>
      <c r="G182" s="7"/>
      <c r="H182" s="7"/>
      <c r="I182" s="7"/>
      <c r="J182" s="287"/>
      <c r="K182" s="7"/>
      <c r="L182" s="6"/>
      <c r="M182" s="481"/>
      <c r="N182" s="29"/>
      <c r="O182" s="29"/>
      <c r="P182" s="29"/>
      <c r="Q182" s="375"/>
      <c r="R182" s="6"/>
      <c r="S182" s="7"/>
      <c r="T182" s="6"/>
      <c r="U182" s="286"/>
      <c r="W182">
        <f t="shared" si="20"/>
        <v>172</v>
      </c>
      <c r="Y182" s="56"/>
    </row>
    <row r="183" spans="3:25" x14ac:dyDescent="0.3">
      <c r="C183" s="170">
        <f t="shared" si="15"/>
        <v>44082</v>
      </c>
      <c r="E183" s="284"/>
      <c r="F183" s="7"/>
      <c r="G183" s="7"/>
      <c r="H183" s="7"/>
      <c r="I183" s="7"/>
      <c r="J183" s="287"/>
      <c r="K183" s="7"/>
      <c r="L183" s="6"/>
      <c r="M183" s="481"/>
      <c r="N183" s="29"/>
      <c r="O183" s="29"/>
      <c r="P183" s="29"/>
      <c r="Q183" s="375"/>
      <c r="R183" s="6"/>
      <c r="S183" s="7"/>
      <c r="T183" s="6"/>
      <c r="U183" s="286"/>
      <c r="W183">
        <f t="shared" si="20"/>
        <v>173</v>
      </c>
      <c r="Y183" s="56"/>
    </row>
    <row r="184" spans="3:25" x14ac:dyDescent="0.3">
      <c r="C184" s="170">
        <f t="shared" si="15"/>
        <v>44083</v>
      </c>
      <c r="E184" s="284"/>
      <c r="F184" s="7"/>
      <c r="G184" s="7"/>
      <c r="H184" s="7"/>
      <c r="I184" s="7"/>
      <c r="J184" s="287"/>
      <c r="K184" s="7"/>
      <c r="L184" s="6"/>
      <c r="M184" s="474"/>
      <c r="N184" s="29"/>
      <c r="O184" s="29"/>
      <c r="P184" s="29"/>
      <c r="Q184" s="375"/>
      <c r="R184" s="6"/>
      <c r="S184" s="7"/>
      <c r="T184" s="6"/>
      <c r="U184" s="286"/>
      <c r="W184">
        <f t="shared" si="20"/>
        <v>174</v>
      </c>
      <c r="Y184" s="56"/>
    </row>
    <row r="185" spans="3:25" ht="15" thickBot="1" x14ac:dyDescent="0.35">
      <c r="C185" s="170">
        <f t="shared" si="15"/>
        <v>44084</v>
      </c>
      <c r="E185" s="288"/>
      <c r="F185" s="289"/>
      <c r="G185" s="289"/>
      <c r="H185" s="289"/>
      <c r="I185" s="289"/>
      <c r="J185" s="289"/>
      <c r="K185" s="289"/>
      <c r="L185" s="290"/>
      <c r="M185" s="291"/>
      <c r="N185" s="291"/>
      <c r="O185" s="291"/>
      <c r="P185" s="291"/>
      <c r="Q185" s="374"/>
      <c r="R185" s="290"/>
      <c r="S185" s="290"/>
      <c r="T185" s="290"/>
      <c r="U185" s="292"/>
      <c r="W185">
        <f t="shared" si="20"/>
        <v>175</v>
      </c>
      <c r="Y185" s="59"/>
    </row>
    <row r="186" spans="3:25" x14ac:dyDescent="0.3">
      <c r="E186" s="56"/>
      <c r="F186" s="1"/>
      <c r="G186" s="56"/>
      <c r="H186" s="56"/>
      <c r="I186" s="56"/>
      <c r="J186" s="1"/>
      <c r="K186" s="56"/>
      <c r="S186" s="56"/>
    </row>
    <row r="187" spans="3:25" x14ac:dyDescent="0.3">
      <c r="C187" s="179" t="s">
        <v>81</v>
      </c>
      <c r="E187" s="56">
        <f>+E176</f>
        <v>435510</v>
      </c>
      <c r="F187" s="56">
        <f>+F52</f>
        <v>0</v>
      </c>
      <c r="G187" s="56">
        <f t="shared" ref="G187:S187" si="77">+G176</f>
        <v>192290</v>
      </c>
      <c r="H187" s="56">
        <f t="shared" si="77"/>
        <v>0</v>
      </c>
      <c r="I187" s="56">
        <f t="shared" si="77"/>
        <v>53006</v>
      </c>
      <c r="J187" s="56">
        <f t="shared" si="77"/>
        <v>0</v>
      </c>
      <c r="K187" s="56">
        <f t="shared" si="77"/>
        <v>680806</v>
      </c>
      <c r="L187" s="56">
        <f t="shared" si="77"/>
        <v>0</v>
      </c>
      <c r="M187" s="56">
        <f t="shared" si="77"/>
        <v>1.7819436576196118E-3</v>
      </c>
      <c r="N187" s="56">
        <f t="shared" si="77"/>
        <v>0</v>
      </c>
      <c r="O187" s="56">
        <f t="shared" si="77"/>
        <v>0</v>
      </c>
      <c r="P187" s="56">
        <f t="shared" si="77"/>
        <v>0</v>
      </c>
      <c r="Q187" s="56">
        <f t="shared" si="77"/>
        <v>1211</v>
      </c>
      <c r="R187" s="56">
        <f t="shared" si="77"/>
        <v>0</v>
      </c>
      <c r="S187" s="56">
        <f t="shared" si="77"/>
        <v>54382</v>
      </c>
      <c r="T187" s="56">
        <f>+T173</f>
        <v>0</v>
      </c>
    </row>
    <row r="188" spans="3:25" x14ac:dyDescent="0.3">
      <c r="E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</row>
    <row r="189" spans="3:25" x14ac:dyDescent="0.3">
      <c r="E189" s="59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</row>
    <row r="190" spans="3:25" x14ac:dyDescent="0.3">
      <c r="C190" s="123"/>
      <c r="D190" s="124"/>
      <c r="E190" s="392"/>
      <c r="F190" s="10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</row>
    <row r="191" spans="3:25" x14ac:dyDescent="0.3">
      <c r="E191" s="56"/>
      <c r="K191" s="56"/>
      <c r="Q191" s="56"/>
    </row>
    <row r="192" spans="3:25" x14ac:dyDescent="0.3">
      <c r="Q192" s="56"/>
      <c r="S192" s="59"/>
    </row>
    <row r="195" spans="3:41" x14ac:dyDescent="0.3">
      <c r="AO195" s="1">
        <v>3797000</v>
      </c>
    </row>
    <row r="196" spans="3:41" x14ac:dyDescent="0.3">
      <c r="C196" s="1"/>
    </row>
    <row r="197" spans="3:41" x14ac:dyDescent="0.3">
      <c r="C197" s="1"/>
      <c r="AO197" s="1">
        <v>30000</v>
      </c>
    </row>
    <row r="198" spans="3:41" x14ac:dyDescent="0.3">
      <c r="C198" s="59"/>
    </row>
    <row r="199" spans="3:41" x14ac:dyDescent="0.3">
      <c r="AO199" s="277">
        <f>+AO197/AO195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70"/>
  <sheetViews>
    <sheetView topLeftCell="A97" workbookViewId="0">
      <selection activeCell="I21" sqref="I21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42" t="s">
        <v>114</v>
      </c>
      <c r="U3" s="643"/>
      <c r="V3" s="643"/>
      <c r="W3" s="643"/>
      <c r="X3" s="643"/>
      <c r="Y3" s="643"/>
      <c r="Z3" s="643"/>
      <c r="AA3" s="643"/>
      <c r="AB3" s="643"/>
      <c r="AC3" s="643"/>
      <c r="AD3" s="644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6.8379594802749077E-2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45" t="s">
        <v>104</v>
      </c>
      <c r="F15" s="645"/>
      <c r="G15" s="645"/>
      <c r="H15" s="645"/>
      <c r="I15" s="645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51" t="s">
        <v>46</v>
      </c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3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54" t="s">
        <v>75</v>
      </c>
      <c r="F19" s="654"/>
      <c r="G19" s="654"/>
      <c r="H19" s="654"/>
      <c r="I19" s="146" t="s">
        <v>74</v>
      </c>
      <c r="J19" s="147"/>
      <c r="K19" s="659" t="s">
        <v>72</v>
      </c>
      <c r="L19" s="659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Table'!H165</f>
        <v>5841428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Table'!AA187</f>
        <v>188931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15864</v>
      </c>
      <c r="J22" s="128"/>
      <c r="K22" s="139"/>
      <c r="L22" s="281">
        <v>15864</v>
      </c>
      <c r="M22" s="139"/>
      <c r="N22" s="159">
        <f>+(I22-L22)/I22</f>
        <v>0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5636633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Table'!AP187</f>
        <v>3496913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55" t="s">
        <v>49</v>
      </c>
      <c r="E25" s="656"/>
      <c r="F25" s="656"/>
      <c r="G25" s="656"/>
      <c r="H25" s="656"/>
      <c r="I25" s="131">
        <f>+I23-I24</f>
        <v>2139720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3496913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55" t="s">
        <v>46</v>
      </c>
      <c r="E27" s="656"/>
      <c r="F27" s="656"/>
      <c r="G27" s="656"/>
      <c r="H27" s="656"/>
      <c r="I27" s="148">
        <f>+I25+I26</f>
        <v>5636633</v>
      </c>
      <c r="J27" s="128"/>
      <c r="K27" s="660">
        <v>5593968</v>
      </c>
      <c r="L27" s="660"/>
      <c r="M27" s="139"/>
      <c r="N27" s="149">
        <f>+I27-K27</f>
        <v>42665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57" t="s">
        <v>69</v>
      </c>
      <c r="F28" s="657"/>
      <c r="G28" s="657"/>
      <c r="H28" s="136"/>
      <c r="I28" s="274">
        <f>+I27/I32</f>
        <v>0.90140668258184031</v>
      </c>
      <c r="J28" s="139"/>
      <c r="K28" s="139"/>
      <c r="L28" s="139"/>
      <c r="M28" s="110"/>
      <c r="N28" s="506">
        <f>+N27/K27</f>
        <v>7.6269653312282084E-3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66" t="s">
        <v>114</v>
      </c>
      <c r="F31" s="667"/>
      <c r="G31" s="667"/>
      <c r="H31" s="667"/>
      <c r="I31" s="667"/>
      <c r="J31" s="668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61">
        <f>+'Main Table'!H187</f>
        <v>6253152</v>
      </c>
      <c r="J32" s="661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62">
        <f>+I27</f>
        <v>5636633</v>
      </c>
      <c r="J34" s="663"/>
      <c r="K34" s="22"/>
      <c r="L34" s="25">
        <f>+I34/$I$32</f>
        <v>0.90140668258184031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69">
        <f>+I21</f>
        <v>188931</v>
      </c>
      <c r="J35" s="670"/>
      <c r="K35" s="22"/>
      <c r="L35" s="25">
        <f>+I35/$I$32</f>
        <v>3.0213722615410596E-2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58" t="s">
        <v>114</v>
      </c>
      <c r="F36" s="658"/>
      <c r="G36" s="658"/>
      <c r="H36" s="275"/>
      <c r="I36" s="664">
        <f>+I32-I34-I35</f>
        <v>427588</v>
      </c>
      <c r="J36" s="665"/>
      <c r="K36" s="302"/>
      <c r="L36" s="276">
        <f>+I36/$I$32</f>
        <v>6.8379594802749077E-2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46" t="s">
        <v>127</v>
      </c>
      <c r="E41" s="647"/>
      <c r="F41" s="647"/>
      <c r="G41" s="647"/>
      <c r="H41" s="647"/>
      <c r="I41" s="647"/>
      <c r="J41" s="647"/>
      <c r="K41" s="647"/>
      <c r="L41" s="647"/>
      <c r="M41" s="647"/>
      <c r="N41" s="647"/>
      <c r="O41" s="648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49" t="s">
        <v>75</v>
      </c>
      <c r="F42" s="649"/>
      <c r="G42" s="649"/>
      <c r="H42" s="649"/>
      <c r="I42" s="303" t="s">
        <v>74</v>
      </c>
      <c r="J42" s="304"/>
      <c r="K42" s="650" t="s">
        <v>37</v>
      </c>
      <c r="L42" s="650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Table'!AP205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72" t="s">
        <v>49</v>
      </c>
      <c r="E48" s="673"/>
      <c r="F48" s="673"/>
      <c r="G48" s="673"/>
      <c r="H48" s="673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72" t="s">
        <v>46</v>
      </c>
      <c r="E50" s="673"/>
      <c r="F50" s="673"/>
      <c r="G50" s="673"/>
      <c r="H50" s="673"/>
      <c r="I50" s="383">
        <f>+I48+I49</f>
        <v>22172</v>
      </c>
      <c r="J50" s="379"/>
      <c r="K50" s="674">
        <v>30167</v>
      </c>
      <c r="L50" s="674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75" t="s">
        <v>69</v>
      </c>
      <c r="F51" s="675"/>
      <c r="G51" s="675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34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38" t="s">
        <v>128</v>
      </c>
      <c r="F54" s="639"/>
      <c r="G54" s="639"/>
      <c r="H54" s="639"/>
      <c r="I54" s="639"/>
      <c r="J54" s="640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6">
        <f>+K50</f>
        <v>30167</v>
      </c>
      <c r="J55" s="676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7">
        <f>+I50</f>
        <v>22172</v>
      </c>
      <c r="J57" s="678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9">
        <f>+I44</f>
        <v>1836</v>
      </c>
      <c r="J58" s="680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81" t="s">
        <v>114</v>
      </c>
      <c r="F59" s="681"/>
      <c r="G59" s="681"/>
      <c r="H59" s="310"/>
      <c r="I59" s="641">
        <f>+I55-I57-I58</f>
        <v>6159</v>
      </c>
      <c r="J59" s="682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83">
        <f>+I45</f>
        <v>1397</v>
      </c>
      <c r="J60" s="683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41">
        <f>+I59-I60</f>
        <v>4762</v>
      </c>
      <c r="J61" s="641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38" t="s">
        <v>117</v>
      </c>
      <c r="F64" s="639"/>
      <c r="G64" s="639"/>
      <c r="H64" s="639"/>
      <c r="I64" s="639"/>
      <c r="J64" s="639"/>
      <c r="K64" s="639"/>
      <c r="L64" s="639"/>
      <c r="M64" s="640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71">
        <v>11690000</v>
      </c>
      <c r="J65" s="671"/>
      <c r="K65" s="671"/>
      <c r="L65" s="671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37" t="s">
        <v>108</v>
      </c>
      <c r="G67" s="637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700" t="s">
        <v>131</v>
      </c>
      <c r="E72" s="701"/>
      <c r="F72" s="701"/>
      <c r="G72" s="701"/>
      <c r="H72" s="701"/>
      <c r="I72" s="701"/>
      <c r="J72" s="701"/>
      <c r="K72" s="701"/>
      <c r="L72" s="701"/>
      <c r="M72" s="701"/>
      <c r="N72" s="701"/>
      <c r="O72" s="702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703" t="s">
        <v>75</v>
      </c>
      <c r="F73" s="703"/>
      <c r="G73" s="703"/>
      <c r="H73" s="703"/>
      <c r="I73" s="398" t="s">
        <v>74</v>
      </c>
      <c r="J73" s="399"/>
      <c r="K73" s="704" t="s">
        <v>37</v>
      </c>
      <c r="L73" s="704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Table'!AP243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705" t="s">
        <v>49</v>
      </c>
      <c r="E79" s="706"/>
      <c r="F79" s="706"/>
      <c r="G79" s="706"/>
      <c r="H79" s="706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705" t="s">
        <v>46</v>
      </c>
      <c r="E81" s="706"/>
      <c r="F81" s="706"/>
      <c r="G81" s="706"/>
      <c r="H81" s="706"/>
      <c r="I81" s="413">
        <f>+I79+I80</f>
        <v>36684</v>
      </c>
      <c r="J81" s="406"/>
      <c r="K81" s="708">
        <v>48675</v>
      </c>
      <c r="L81" s="708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707" t="s">
        <v>69</v>
      </c>
      <c r="F82" s="707"/>
      <c r="G82" s="707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6.8379594802749077E-2</v>
      </c>
      <c r="Z121" s="6"/>
      <c r="AA121" s="297">
        <f t="shared" ref="AA121" si="8">+W120-W121</f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ref="AA122" si="9">+W121-W122</f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v>436862</v>
      </c>
      <c r="X123" s="6"/>
      <c r="Y123" s="44">
        <v>7.2999999999999995E-2</v>
      </c>
      <c r="Z123" s="6"/>
      <c r="AA123" s="297">
        <f t="shared" ref="AA123" si="10">+W122-W123</f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>
        <v>444656</v>
      </c>
      <c r="X124" s="6"/>
      <c r="Y124" s="44">
        <v>7.3999999999999996E-2</v>
      </c>
      <c r="Z124" s="6"/>
      <c r="AA124" s="297">
        <f t="shared" ref="AA124" si="11">+W123-W124</f>
        <v>-7794</v>
      </c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>
        <v>449813</v>
      </c>
      <c r="X125" s="6"/>
      <c r="Y125" s="44">
        <v>7.3999999999999996E-2</v>
      </c>
      <c r="Z125" s="6"/>
      <c r="AA125" s="297">
        <f t="shared" ref="AA125" si="12">+W124-W125</f>
        <v>-5157</v>
      </c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>
        <v>455415</v>
      </c>
      <c r="X126" s="6"/>
      <c r="Y126" s="44">
        <v>7.4999999999999997E-2</v>
      </c>
      <c r="Z126" s="6"/>
      <c r="AA126" s="297">
        <f t="shared" ref="AA126" si="13">+W125-W126</f>
        <v>-5602</v>
      </c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>
        <v>452896</v>
      </c>
      <c r="X127" s="6"/>
      <c r="Y127" s="44">
        <v>7.3999999999999996E-2</v>
      </c>
      <c r="Z127" s="6"/>
      <c r="AA127" s="297">
        <f t="shared" ref="AA127" si="14">+W126-W127</f>
        <v>2519</v>
      </c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>
        <v>441491</v>
      </c>
      <c r="X128" s="6"/>
      <c r="Y128" s="44">
        <v>7.1999999999999995E-2</v>
      </c>
      <c r="Z128" s="6"/>
      <c r="AA128" s="297">
        <f t="shared" ref="AA128" si="15">+W127-W128</f>
        <v>11405</v>
      </c>
      <c r="AB128" s="6"/>
      <c r="AC128" s="301"/>
      <c r="AD128" s="294"/>
    </row>
    <row r="129" spans="5:36" x14ac:dyDescent="0.3">
      <c r="O129" s="110"/>
      <c r="T129" s="293"/>
      <c r="U129" s="295">
        <f t="shared" si="3"/>
        <v>44074</v>
      </c>
      <c r="V129" s="6"/>
      <c r="W129" s="296">
        <v>429438</v>
      </c>
      <c r="X129" s="6"/>
      <c r="Y129" s="44">
        <v>6.9000000000000006E-2</v>
      </c>
      <c r="Z129" s="6"/>
      <c r="AA129" s="297">
        <f t="shared" ref="AA129" si="16">+W128-W129</f>
        <v>12053</v>
      </c>
      <c r="AB129" s="6"/>
      <c r="AC129" s="301"/>
      <c r="AD129" s="294"/>
    </row>
    <row r="130" spans="5:36" x14ac:dyDescent="0.3">
      <c r="O130" s="110"/>
      <c r="T130" s="293"/>
      <c r="U130" s="295">
        <f t="shared" si="3"/>
        <v>44075</v>
      </c>
      <c r="V130" s="6"/>
      <c r="W130" s="296">
        <f>+I$36</f>
        <v>427588</v>
      </c>
      <c r="X130" s="6"/>
      <c r="Y130" s="44">
        <f>+L$36</f>
        <v>6.8379594802749077E-2</v>
      </c>
      <c r="Z130" s="6"/>
      <c r="AA130" s="297">
        <f t="shared" ref="AA130" si="17">+W129-W130</f>
        <v>1850</v>
      </c>
      <c r="AB130" s="6"/>
      <c r="AC130" s="301"/>
      <c r="AD130" s="294"/>
    </row>
    <row r="131" spans="5:36" x14ac:dyDescent="0.3">
      <c r="O131" s="110"/>
      <c r="T131" s="293"/>
      <c r="U131" s="295">
        <f t="shared" si="3"/>
        <v>44076</v>
      </c>
      <c r="V131" s="6"/>
      <c r="W131" s="296"/>
      <c r="X131" s="6"/>
      <c r="Y131" s="44"/>
      <c r="Z131" s="6"/>
      <c r="AA131" s="297"/>
      <c r="AB131" s="6"/>
      <c r="AC131" s="301"/>
      <c r="AD131" s="294"/>
    </row>
    <row r="132" spans="5:36" x14ac:dyDescent="0.3">
      <c r="O132" s="110"/>
      <c r="T132" s="293"/>
      <c r="U132" s="295">
        <f t="shared" si="3"/>
        <v>44077</v>
      </c>
      <c r="V132" s="6"/>
      <c r="W132" s="296"/>
      <c r="X132" s="6"/>
      <c r="Y132" s="44"/>
      <c r="Z132" s="6"/>
      <c r="AA132" s="297"/>
      <c r="AB132" s="6"/>
      <c r="AC132" s="301"/>
      <c r="AD132" s="294"/>
    </row>
    <row r="133" spans="5:36" x14ac:dyDescent="0.3">
      <c r="O133" s="110"/>
      <c r="T133" s="293"/>
      <c r="U133" s="295">
        <f t="shared" si="3"/>
        <v>44078</v>
      </c>
      <c r="V133" s="6"/>
      <c r="W133" s="296"/>
      <c r="X133" s="6"/>
      <c r="Y133" s="44"/>
      <c r="Z133" s="6"/>
      <c r="AA133" s="297"/>
      <c r="AB133" s="6"/>
      <c r="AC133" s="301"/>
      <c r="AD133" s="294"/>
    </row>
    <row r="134" spans="5:36" ht="15" thickBot="1" x14ac:dyDescent="0.35">
      <c r="O134" s="110"/>
      <c r="T134" s="298"/>
      <c r="U134" s="393">
        <f t="shared" si="3"/>
        <v>44079</v>
      </c>
      <c r="V134" s="290"/>
      <c r="W134" s="394"/>
      <c r="X134" s="290"/>
      <c r="Y134" s="299"/>
      <c r="Z134" s="290"/>
      <c r="AA134" s="395"/>
      <c r="AB134" s="290"/>
      <c r="AC134" s="396"/>
      <c r="AD134" s="300"/>
    </row>
    <row r="135" spans="5:36" x14ac:dyDescent="0.3">
      <c r="O135" s="110"/>
    </row>
    <row r="136" spans="5:36" x14ac:dyDescent="0.3">
      <c r="O136" s="110"/>
      <c r="P136" s="57"/>
      <c r="Q136" s="57"/>
      <c r="R136" s="57"/>
    </row>
    <row r="137" spans="5:36" x14ac:dyDescent="0.3">
      <c r="O137" s="110"/>
    </row>
    <row r="138" spans="5:36" ht="15" thickBot="1" x14ac:dyDescent="0.35">
      <c r="O138" s="110"/>
    </row>
    <row r="139" spans="5:36" ht="15.6" thickTop="1" thickBot="1" x14ac:dyDescent="0.35">
      <c r="Q139" s="484"/>
      <c r="R139" s="485"/>
      <c r="S139" s="485"/>
      <c r="T139" s="485"/>
      <c r="U139" s="485"/>
      <c r="V139" s="485"/>
      <c r="W139" s="485"/>
      <c r="X139" s="485"/>
      <c r="Y139" s="485"/>
      <c r="Z139" s="485"/>
      <c r="AA139" s="485"/>
      <c r="AB139" s="486"/>
    </row>
    <row r="140" spans="5:36" ht="15" thickBot="1" x14ac:dyDescent="0.35">
      <c r="E140" s="687" t="s">
        <v>119</v>
      </c>
      <c r="F140" s="688"/>
      <c r="G140" s="688"/>
      <c r="H140" s="688"/>
      <c r="I140" s="688"/>
      <c r="J140" s="688"/>
      <c r="K140" s="688"/>
      <c r="L140" s="688"/>
      <c r="M140" s="689"/>
      <c r="Q140" s="487"/>
      <c r="R140" s="6"/>
      <c r="S140" s="6"/>
      <c r="T140" s="6"/>
      <c r="U140" s="5" t="s">
        <v>146</v>
      </c>
      <c r="V140" s="5"/>
      <c r="W140" s="5"/>
      <c r="X140" s="5"/>
      <c r="Y140" s="5"/>
      <c r="Z140" s="5"/>
      <c r="AA140" s="5" t="s">
        <v>30</v>
      </c>
      <c r="AB140" s="488"/>
    </row>
    <row r="141" spans="5:36" x14ac:dyDescent="0.3">
      <c r="E141" s="438"/>
      <c r="F141" s="439" t="s">
        <v>120</v>
      </c>
      <c r="G141" s="439"/>
      <c r="H141" s="439"/>
      <c r="I141" s="690">
        <v>21477737</v>
      </c>
      <c r="J141" s="690"/>
      <c r="K141" s="690"/>
      <c r="L141" s="690"/>
      <c r="M141" s="440"/>
      <c r="Q141" s="487"/>
      <c r="R141" s="480" t="s">
        <v>148</v>
      </c>
      <c r="S141" s="6"/>
      <c r="T141" s="6"/>
      <c r="U141" s="480" t="s">
        <v>147</v>
      </c>
      <c r="V141" s="5"/>
      <c r="W141" s="480" t="s">
        <v>20</v>
      </c>
      <c r="X141" s="5"/>
      <c r="Y141" s="480" t="s">
        <v>4</v>
      </c>
      <c r="Z141" s="5"/>
      <c r="AA141" s="489" t="s">
        <v>145</v>
      </c>
      <c r="AB141" s="488"/>
    </row>
    <row r="142" spans="5:36" x14ac:dyDescent="0.3">
      <c r="E142" s="438"/>
      <c r="F142" s="439" t="s">
        <v>110</v>
      </c>
      <c r="G142" s="439"/>
      <c r="H142" s="439"/>
      <c r="I142" s="439"/>
      <c r="J142" s="439"/>
      <c r="K142" s="439"/>
      <c r="L142" s="441">
        <f>+I154/I141</f>
        <v>4.5847474526762295E-4</v>
      </c>
      <c r="M142" s="440"/>
      <c r="Q142" s="487"/>
      <c r="R142" s="6" t="s">
        <v>135</v>
      </c>
      <c r="S142" s="6"/>
      <c r="T142" s="6"/>
      <c r="U142" s="7">
        <v>2003</v>
      </c>
      <c r="V142" s="6"/>
      <c r="W142" s="7">
        <v>389666</v>
      </c>
      <c r="X142" s="6"/>
      <c r="Y142" s="7">
        <v>31257</v>
      </c>
      <c r="Z142" s="6"/>
      <c r="AA142" s="296">
        <f>+AJ142</f>
        <v>19500</v>
      </c>
      <c r="AB142" s="488"/>
      <c r="AJ142" s="1">
        <v>19500</v>
      </c>
    </row>
    <row r="143" spans="5:36" x14ac:dyDescent="0.3">
      <c r="E143" s="438"/>
      <c r="F143" s="691" t="s">
        <v>108</v>
      </c>
      <c r="G143" s="691"/>
      <c r="H143" s="439"/>
      <c r="I143" s="439"/>
      <c r="J143" s="439"/>
      <c r="K143" s="439"/>
      <c r="L143" s="442">
        <f>+I154/(I141/100000)</f>
        <v>45.847474526762298</v>
      </c>
      <c r="M143" s="440"/>
      <c r="Q143" s="487"/>
      <c r="R143" s="6" t="s">
        <v>136</v>
      </c>
      <c r="S143" s="6"/>
      <c r="T143" s="6"/>
      <c r="U143" s="7">
        <v>1913</v>
      </c>
      <c r="V143" s="6"/>
      <c r="W143" s="7">
        <v>169892</v>
      </c>
      <c r="X143" s="6"/>
      <c r="Y143" s="7">
        <v>13076</v>
      </c>
      <c r="Z143" s="6"/>
      <c r="AA143" s="296">
        <f t="shared" ref="AA143:AA151" si="18">+AJ143</f>
        <v>8900</v>
      </c>
      <c r="AB143" s="488"/>
      <c r="AJ143" s="1">
        <v>8900</v>
      </c>
    </row>
    <row r="144" spans="5:36" x14ac:dyDescent="0.3">
      <c r="E144" s="438"/>
      <c r="F144" s="443"/>
      <c r="G144" s="443"/>
      <c r="H144" s="439"/>
      <c r="I144" s="439"/>
      <c r="J144" s="439"/>
      <c r="K144" s="439"/>
      <c r="L144" s="442"/>
      <c r="M144" s="440"/>
      <c r="Q144" s="487"/>
      <c r="R144" s="6" t="s">
        <v>137</v>
      </c>
      <c r="S144" s="6"/>
      <c r="T144" s="6"/>
      <c r="U144" s="7">
        <v>1568</v>
      </c>
      <c r="V144" s="6"/>
      <c r="W144" s="7">
        <v>16606</v>
      </c>
      <c r="X144" s="6"/>
      <c r="Y144" s="7">
        <v>912</v>
      </c>
      <c r="Z144" s="6"/>
      <c r="AA144" s="296">
        <f t="shared" si="18"/>
        <v>1100</v>
      </c>
      <c r="AB144" s="488"/>
      <c r="AJ144" s="1">
        <v>1100</v>
      </c>
    </row>
    <row r="145" spans="4:36" x14ac:dyDescent="0.3">
      <c r="E145" s="438"/>
      <c r="F145" s="443" t="s">
        <v>121</v>
      </c>
      <c r="G145" s="443"/>
      <c r="H145" s="691" t="s">
        <v>122</v>
      </c>
      <c r="I145" s="691"/>
      <c r="J145" s="439"/>
      <c r="K145" s="439"/>
      <c r="L145" s="442"/>
      <c r="M145" s="440"/>
      <c r="Q145" s="487"/>
      <c r="R145" s="6" t="s">
        <v>58</v>
      </c>
      <c r="S145" s="6"/>
      <c r="T145" s="6"/>
      <c r="U145" s="7">
        <v>1561</v>
      </c>
      <c r="V145" s="6"/>
      <c r="W145" s="7">
        <v>107611</v>
      </c>
      <c r="X145" s="6"/>
      <c r="Y145" s="7">
        <v>7937</v>
      </c>
      <c r="Z145" s="6"/>
      <c r="AA145" s="296">
        <f t="shared" si="18"/>
        <v>7000</v>
      </c>
      <c r="AB145" s="488"/>
      <c r="AJ145" s="1">
        <v>7000</v>
      </c>
    </row>
    <row r="146" spans="4:36" ht="15" thickBot="1" x14ac:dyDescent="0.35">
      <c r="E146" s="444"/>
      <c r="F146" s="445"/>
      <c r="G146" s="445"/>
      <c r="H146" s="445"/>
      <c r="I146" s="445"/>
      <c r="J146" s="445"/>
      <c r="K146" s="445"/>
      <c r="L146" s="445"/>
      <c r="M146" s="446"/>
      <c r="Q146" s="487"/>
      <c r="R146" s="6" t="s">
        <v>142</v>
      </c>
      <c r="S146" s="6"/>
      <c r="T146" s="6"/>
      <c r="U146" s="7">
        <v>1435</v>
      </c>
      <c r="V146" s="6"/>
      <c r="W146" s="7">
        <v>10128</v>
      </c>
      <c r="X146" s="6"/>
      <c r="Y146" s="7">
        <v>541</v>
      </c>
      <c r="Z146" s="6"/>
      <c r="AA146" s="296">
        <f t="shared" si="18"/>
        <v>700</v>
      </c>
      <c r="AB146" s="488"/>
      <c r="AJ146" s="1">
        <v>700</v>
      </c>
    </row>
    <row r="147" spans="4:36" x14ac:dyDescent="0.3">
      <c r="Q147" s="487"/>
      <c r="R147" s="6" t="s">
        <v>138</v>
      </c>
      <c r="S147" s="6"/>
      <c r="T147" s="6"/>
      <c r="U147" s="7">
        <v>1288</v>
      </c>
      <c r="V147" s="6"/>
      <c r="W147" s="7">
        <v>45913</v>
      </c>
      <c r="X147" s="6"/>
      <c r="Y147" s="7">
        <v>4287</v>
      </c>
      <c r="Z147" s="6"/>
      <c r="AA147" s="296">
        <f t="shared" si="18"/>
        <v>3600</v>
      </c>
      <c r="AB147" s="488"/>
      <c r="AJ147" s="1">
        <v>3600</v>
      </c>
    </row>
    <row r="148" spans="4:36" ht="15" thickBot="1" x14ac:dyDescent="0.35">
      <c r="D148" s="90"/>
      <c r="E148" s="151"/>
      <c r="F148" s="151"/>
      <c r="G148" s="151"/>
      <c r="H148" s="151"/>
      <c r="I148" s="353"/>
      <c r="J148" s="90"/>
      <c r="K148" s="110"/>
      <c r="L148" s="110"/>
      <c r="M148" s="110"/>
      <c r="N148" s="110"/>
      <c r="Q148" s="487"/>
      <c r="R148" s="6" t="s">
        <v>143</v>
      </c>
      <c r="S148" s="6"/>
      <c r="T148" s="6"/>
      <c r="U148" s="7">
        <v>1129</v>
      </c>
      <c r="V148" s="6"/>
      <c r="W148" s="7">
        <v>52477</v>
      </c>
      <c r="X148" s="6"/>
      <c r="Y148" s="7">
        <v>3152</v>
      </c>
      <c r="Z148" s="6"/>
      <c r="AA148" s="296">
        <f t="shared" si="18"/>
        <v>4600</v>
      </c>
      <c r="AB148" s="488"/>
      <c r="AJ148" s="1">
        <v>4600</v>
      </c>
    </row>
    <row r="149" spans="4:36" ht="16.2" thickBot="1" x14ac:dyDescent="0.35">
      <c r="D149" s="424"/>
      <c r="E149" s="692" t="s">
        <v>132</v>
      </c>
      <c r="F149" s="693"/>
      <c r="G149" s="693"/>
      <c r="H149" s="693"/>
      <c r="I149" s="693"/>
      <c r="J149" s="694"/>
      <c r="K149" s="425"/>
      <c r="L149" s="437" t="s">
        <v>10</v>
      </c>
      <c r="M149" s="426"/>
      <c r="N149" s="110"/>
      <c r="Q149" s="487"/>
      <c r="R149" s="6" t="s">
        <v>139</v>
      </c>
      <c r="S149" s="6"/>
      <c r="T149" s="6"/>
      <c r="U149" s="7">
        <v>1118</v>
      </c>
      <c r="V149" s="6"/>
      <c r="W149" s="7">
        <v>10889</v>
      </c>
      <c r="X149" s="6"/>
      <c r="Y149" s="7">
        <v>505</v>
      </c>
      <c r="Z149" s="6"/>
      <c r="AA149" s="296">
        <f t="shared" si="18"/>
        <v>980</v>
      </c>
      <c r="AB149" s="488"/>
      <c r="AJ149" s="1">
        <v>980</v>
      </c>
    </row>
    <row r="150" spans="4:36" x14ac:dyDescent="0.3">
      <c r="D150" s="403"/>
      <c r="E150" s="427" t="s">
        <v>88</v>
      </c>
      <c r="F150" s="16"/>
      <c r="G150" s="16"/>
      <c r="H150" s="16"/>
      <c r="I150" s="695">
        <f>+K81</f>
        <v>48675</v>
      </c>
      <c r="J150" s="695"/>
      <c r="K150" s="16"/>
      <c r="L150" s="60">
        <f>+I150/$I$150</f>
        <v>1</v>
      </c>
      <c r="M150" s="428"/>
      <c r="N150" s="110"/>
      <c r="Q150" s="487"/>
      <c r="R150" s="6" t="s">
        <v>140</v>
      </c>
      <c r="S150" s="6"/>
      <c r="T150" s="6"/>
      <c r="U150" s="7">
        <v>1093</v>
      </c>
      <c r="V150" s="6"/>
      <c r="W150" s="7">
        <v>138546</v>
      </c>
      <c r="X150" s="6"/>
      <c r="Y150" s="7">
        <v>6770</v>
      </c>
      <c r="Z150" s="6"/>
      <c r="AA150" s="296">
        <f t="shared" si="18"/>
        <v>12700</v>
      </c>
      <c r="AB150" s="488"/>
      <c r="AJ150" s="1">
        <v>12700</v>
      </c>
    </row>
    <row r="151" spans="4:36" x14ac:dyDescent="0.3">
      <c r="D151" s="403"/>
      <c r="E151" s="427"/>
      <c r="F151" s="16"/>
      <c r="G151" s="16"/>
      <c r="H151" s="16"/>
      <c r="I151" s="16"/>
      <c r="J151" s="16"/>
      <c r="K151" s="16"/>
      <c r="L151" s="16"/>
      <c r="M151" s="428"/>
      <c r="N151" s="110"/>
      <c r="Q151" s="487"/>
      <c r="R151" s="6" t="s">
        <v>141</v>
      </c>
      <c r="S151" s="6"/>
      <c r="T151" s="6"/>
      <c r="U151" s="490">
        <v>1081</v>
      </c>
      <c r="V151" s="6"/>
      <c r="W151" s="490">
        <v>65337</v>
      </c>
      <c r="X151" s="6"/>
      <c r="Y151" s="490">
        <v>3108</v>
      </c>
      <c r="Z151" s="6"/>
      <c r="AA151" s="491">
        <f t="shared" si="18"/>
        <v>6100</v>
      </c>
      <c r="AB151" s="488"/>
      <c r="AJ151" s="482">
        <v>6100</v>
      </c>
    </row>
    <row r="152" spans="4:36" x14ac:dyDescent="0.3">
      <c r="D152" s="415"/>
      <c r="E152" s="15"/>
      <c r="F152" s="429" t="s">
        <v>113</v>
      </c>
      <c r="G152" s="429"/>
      <c r="H152" s="15"/>
      <c r="I152" s="696">
        <f>+I81</f>
        <v>36684</v>
      </c>
      <c r="J152" s="697"/>
      <c r="K152" s="15"/>
      <c r="L152" s="60">
        <f>+I152/$I$150</f>
        <v>0.75365177195685673</v>
      </c>
      <c r="M152" s="408"/>
      <c r="N152" s="110"/>
      <c r="Q152" s="487"/>
      <c r="R152" s="5" t="s">
        <v>33</v>
      </c>
      <c r="S152" s="6"/>
      <c r="T152" s="6"/>
      <c r="U152" s="296">
        <f>+W152/(AA152/100)</f>
        <v>1545.0521632402579</v>
      </c>
      <c r="V152" s="6"/>
      <c r="W152" s="296">
        <f>SUM(W142:W151)</f>
        <v>1007065</v>
      </c>
      <c r="X152" s="6"/>
      <c r="Y152" s="296">
        <f>SUM(Y142:Y151)</f>
        <v>71545</v>
      </c>
      <c r="Z152" s="6"/>
      <c r="AA152" s="296">
        <f>SUM(AA142:AA151)</f>
        <v>65180</v>
      </c>
      <c r="AB152" s="488"/>
      <c r="AJ152" s="56">
        <f>SUM(AJ142:AJ151)</f>
        <v>65180</v>
      </c>
    </row>
    <row r="153" spans="4:36" x14ac:dyDescent="0.3">
      <c r="D153" s="415"/>
      <c r="E153" s="15"/>
      <c r="F153" s="15" t="s">
        <v>89</v>
      </c>
      <c r="G153" s="15"/>
      <c r="H153" s="15"/>
      <c r="I153" s="698">
        <f>+I75</f>
        <v>2144</v>
      </c>
      <c r="J153" s="699"/>
      <c r="K153" s="15"/>
      <c r="L153" s="60">
        <f>+I153/$I$150</f>
        <v>4.4047252182845401E-2</v>
      </c>
      <c r="M153" s="408"/>
      <c r="N153" s="110"/>
      <c r="Q153" s="487"/>
      <c r="R153" s="5"/>
      <c r="S153" s="6"/>
      <c r="T153" s="6"/>
      <c r="U153" s="6"/>
      <c r="V153" s="6"/>
      <c r="W153" s="296"/>
      <c r="X153" s="6"/>
      <c r="Y153" s="296"/>
      <c r="Z153" s="6"/>
      <c r="AA153" s="6"/>
      <c r="AB153" s="488"/>
      <c r="AJ153" s="56"/>
    </row>
    <row r="154" spans="4:36" ht="15" thickBot="1" x14ac:dyDescent="0.35">
      <c r="D154" s="415"/>
      <c r="E154" s="684" t="s">
        <v>114</v>
      </c>
      <c r="F154" s="684"/>
      <c r="G154" s="684"/>
      <c r="H154" s="15"/>
      <c r="I154" s="685">
        <f>+I150-I152-I153</f>
        <v>9847</v>
      </c>
      <c r="J154" s="686"/>
      <c r="K154" s="430"/>
      <c r="L154" s="431">
        <f>+I154/$I$150</f>
        <v>0.20230097586029788</v>
      </c>
      <c r="M154" s="408"/>
      <c r="N154" s="110"/>
      <c r="Q154" s="487"/>
      <c r="R154" s="5" t="s">
        <v>59</v>
      </c>
      <c r="S154" s="6"/>
      <c r="T154" s="6"/>
      <c r="U154" s="7">
        <v>7441</v>
      </c>
      <c r="V154" s="6"/>
      <c r="W154" s="7">
        <f>+'Main Table'!H106</f>
        <v>2465403</v>
      </c>
      <c r="X154" s="6"/>
      <c r="Y154" s="7">
        <f>+'Main Table'!AA106</f>
        <v>126977</v>
      </c>
      <c r="Z154" s="6"/>
      <c r="AA154" s="296">
        <v>331000</v>
      </c>
      <c r="AB154" s="488"/>
      <c r="AJ154" s="56">
        <v>333000</v>
      </c>
    </row>
    <row r="155" spans="4:36" ht="15.6" thickTop="1" thickBot="1" x14ac:dyDescent="0.35">
      <c r="D155" s="415"/>
      <c r="E155" s="432"/>
      <c r="F155" s="432"/>
      <c r="G155" s="432"/>
      <c r="H155" s="15"/>
      <c r="I155" s="433"/>
      <c r="J155" s="432"/>
      <c r="K155" s="430"/>
      <c r="L155" s="434"/>
      <c r="M155" s="408"/>
      <c r="N155" s="110"/>
      <c r="Q155" s="487"/>
      <c r="R155" s="5" t="s">
        <v>144</v>
      </c>
      <c r="S155" s="6"/>
      <c r="T155" s="6"/>
      <c r="U155" s="492"/>
      <c r="V155" s="6"/>
      <c r="W155" s="493">
        <f>+W152/W154</f>
        <v>0.40847885720914595</v>
      </c>
      <c r="X155" s="6"/>
      <c r="Y155" s="493">
        <f>+Y152/Y154</f>
        <v>0.56344849854698098</v>
      </c>
      <c r="Z155" s="6"/>
      <c r="AA155" s="493">
        <f>+AA152/AA154</f>
        <v>0.19691842900302114</v>
      </c>
      <c r="AB155" s="488"/>
      <c r="AJ155" s="483">
        <f>+AJ152/AJ154</f>
        <v>0.19573573573573574</v>
      </c>
    </row>
    <row r="156" spans="4:36" ht="15.6" thickTop="1" thickBot="1" x14ac:dyDescent="0.35">
      <c r="D156" s="435"/>
      <c r="E156" s="436"/>
      <c r="F156" s="436"/>
      <c r="G156" s="436"/>
      <c r="H156" s="436"/>
      <c r="I156" s="436"/>
      <c r="J156" s="436"/>
      <c r="K156" s="436"/>
      <c r="L156" s="436"/>
      <c r="M156" s="423"/>
      <c r="N156" s="110"/>
      <c r="Q156" s="494"/>
      <c r="R156" s="495"/>
      <c r="S156" s="495"/>
      <c r="T156" s="495"/>
      <c r="U156" s="495"/>
      <c r="V156" s="495"/>
      <c r="W156" s="495"/>
      <c r="X156" s="495"/>
      <c r="Y156" s="495"/>
      <c r="Z156" s="495"/>
      <c r="AA156" s="495"/>
      <c r="AB156" s="496"/>
    </row>
    <row r="160" spans="4:36" x14ac:dyDescent="0.3">
      <c r="F160" s="1">
        <v>1248371</v>
      </c>
    </row>
    <row r="161" spans="6:23" x14ac:dyDescent="0.3">
      <c r="W161" s="1"/>
    </row>
    <row r="162" spans="6:23" x14ac:dyDescent="0.3">
      <c r="F162">
        <v>700</v>
      </c>
    </row>
    <row r="163" spans="6:23" x14ac:dyDescent="0.3">
      <c r="F163" s="87">
        <f>+F162/F160</f>
        <v>5.6073074430597954E-4</v>
      </c>
    </row>
    <row r="165" spans="6:23" x14ac:dyDescent="0.3">
      <c r="F165" s="1">
        <v>60000</v>
      </c>
    </row>
    <row r="166" spans="6:23" x14ac:dyDescent="0.3">
      <c r="F166">
        <f>+F163*F165</f>
        <v>33.643844658358773</v>
      </c>
    </row>
    <row r="168" spans="6:23" x14ac:dyDescent="0.3">
      <c r="F168" s="1">
        <v>331000000</v>
      </c>
    </row>
    <row r="169" spans="6:23" x14ac:dyDescent="0.3">
      <c r="F169" s="56">
        <f>+W86</f>
        <v>811067</v>
      </c>
    </row>
    <row r="170" spans="6:23" x14ac:dyDescent="0.3">
      <c r="F170" s="57">
        <f>+F169/F168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54:G154"/>
    <mergeCell ref="I154:J154"/>
    <mergeCell ref="E140:M140"/>
    <mergeCell ref="I141:L141"/>
    <mergeCell ref="F143:G143"/>
    <mergeCell ref="E149:J149"/>
    <mergeCell ref="I150:J150"/>
    <mergeCell ref="I152:J152"/>
    <mergeCell ref="I153:J153"/>
    <mergeCell ref="H145:I14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80" t="s">
        <v>5</v>
      </c>
      <c r="C1" s="580"/>
      <c r="D1" s="580"/>
    </row>
    <row r="2" spans="2:31" ht="15.6" x14ac:dyDescent="0.3">
      <c r="B2" s="580" t="s">
        <v>6</v>
      </c>
      <c r="C2" s="580"/>
      <c r="D2" s="580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10" t="s">
        <v>23</v>
      </c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2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9" t="s">
        <v>62</v>
      </c>
      <c r="Z14" s="709"/>
      <c r="AA14" s="709"/>
      <c r="AB14" s="709"/>
      <c r="AC14" s="709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2020-08-27T12:00:07Z</cp:lastPrinted>
  <dcterms:created xsi:type="dcterms:W3CDTF">2020-03-28T00:34:23Z</dcterms:created>
  <dcterms:modified xsi:type="dcterms:W3CDTF">2020-09-02T10:29:32Z</dcterms:modified>
</cp:coreProperties>
</file>