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3A1C5657-CFAD-4118-B5B1-8BC2D72867E8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Table'!$A$1:$CJ$192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187" i="1" l="1"/>
  <c r="BR187" i="1" s="1"/>
  <c r="BR190" i="1" s="1"/>
  <c r="BR191" i="1" s="1"/>
  <c r="BN187" i="1"/>
  <c r="BN190" i="1" s="1"/>
  <c r="BN191" i="1" s="1"/>
  <c r="BK187" i="1"/>
  <c r="BM187" i="1" s="1"/>
  <c r="BM190" i="1" s="1"/>
  <c r="BM191" i="1" s="1"/>
  <c r="BE187" i="1"/>
  <c r="BA187" i="1"/>
  <c r="AX187" i="1"/>
  <c r="AX190" i="1" s="1"/>
  <c r="AX191" i="1" s="1"/>
  <c r="AV187" i="1"/>
  <c r="AV190" i="1" s="1"/>
  <c r="AV191" i="1" s="1"/>
  <c r="AR187" i="1"/>
  <c r="AR190" i="1" s="1"/>
  <c r="AR191" i="1" s="1"/>
  <c r="AL187" i="1"/>
  <c r="AL190" i="1" s="1"/>
  <c r="AL191" i="1" s="1"/>
  <c r="AI187" i="1"/>
  <c r="AI190" i="1" s="1"/>
  <c r="AI191" i="1" s="1"/>
  <c r="AH187" i="1"/>
  <c r="AG187" i="1"/>
  <c r="AA187" i="1"/>
  <c r="AE187" i="1" s="1"/>
  <c r="AE190" i="1" s="1"/>
  <c r="AE191" i="1" s="1"/>
  <c r="V187" i="1"/>
  <c r="V190" i="1" s="1"/>
  <c r="V191" i="1" s="1"/>
  <c r="AP239" i="1"/>
  <c r="AW191" i="1"/>
  <c r="Q191" i="1"/>
  <c r="P191" i="1"/>
  <c r="O191" i="1"/>
  <c r="I191" i="1"/>
  <c r="H191" i="1"/>
  <c r="BQ190" i="1"/>
  <c r="BQ191" i="1" s="1"/>
  <c r="BO190" i="1"/>
  <c r="BO191" i="1" s="1"/>
  <c r="BL190" i="1"/>
  <c r="BL191" i="1" s="1"/>
  <c r="BJ190" i="1"/>
  <c r="BJ191" i="1" s="1"/>
  <c r="BI190" i="1"/>
  <c r="BI191" i="1" s="1"/>
  <c r="BH190" i="1"/>
  <c r="BH191" i="1" s="1"/>
  <c r="BF190" i="1"/>
  <c r="BF191" i="1" s="1"/>
  <c r="BE190" i="1"/>
  <c r="BE191" i="1" s="1"/>
  <c r="BD190" i="1"/>
  <c r="BD191" i="1" s="1"/>
  <c r="BC190" i="1"/>
  <c r="BC191" i="1" s="1"/>
  <c r="BB190" i="1"/>
  <c r="BB191" i="1" s="1"/>
  <c r="BA190" i="1"/>
  <c r="BA191" i="1" s="1"/>
  <c r="AZ190" i="1"/>
  <c r="AZ191" i="1" s="1"/>
  <c r="AY190" i="1"/>
  <c r="AY191" i="1" s="1"/>
  <c r="AW190" i="1"/>
  <c r="AU190" i="1"/>
  <c r="AU191" i="1" s="1"/>
  <c r="AT190" i="1"/>
  <c r="AT191" i="1" s="1"/>
  <c r="AS190" i="1"/>
  <c r="AS191" i="1" s="1"/>
  <c r="AQ190" i="1"/>
  <c r="AQ191" i="1" s="1"/>
  <c r="AP190" i="1"/>
  <c r="AP191" i="1" s="1"/>
  <c r="AO190" i="1"/>
  <c r="AO191" i="1" s="1"/>
  <c r="AN190" i="1"/>
  <c r="AN191" i="1" s="1"/>
  <c r="AM190" i="1"/>
  <c r="AM191" i="1" s="1"/>
  <c r="AK190" i="1"/>
  <c r="AK191" i="1" s="1"/>
  <c r="AJ190" i="1"/>
  <c r="AJ191" i="1" s="1"/>
  <c r="AH190" i="1"/>
  <c r="AH191" i="1" s="1"/>
  <c r="AG190" i="1"/>
  <c r="AG191" i="1" s="1"/>
  <c r="AF190" i="1"/>
  <c r="AF191" i="1" s="1"/>
  <c r="AD190" i="1"/>
  <c r="AD191" i="1" s="1"/>
  <c r="AB190" i="1"/>
  <c r="AB191" i="1" s="1"/>
  <c r="Z190" i="1"/>
  <c r="Z191" i="1" s="1"/>
  <c r="Y190" i="1"/>
  <c r="Y191" i="1" s="1"/>
  <c r="X190" i="1"/>
  <c r="X191" i="1" s="1"/>
  <c r="W190" i="1"/>
  <c r="W191" i="1" s="1"/>
  <c r="U190" i="1"/>
  <c r="U191" i="1" s="1"/>
  <c r="T190" i="1"/>
  <c r="T191" i="1" s="1"/>
  <c r="S190" i="1"/>
  <c r="S191" i="1" s="1"/>
  <c r="R190" i="1"/>
  <c r="R191" i="1" s="1"/>
  <c r="Q190" i="1"/>
  <c r="P190" i="1"/>
  <c r="O190" i="1"/>
  <c r="N190" i="1"/>
  <c r="N191" i="1" s="1"/>
  <c r="M190" i="1"/>
  <c r="M191" i="1" s="1"/>
  <c r="L190" i="1"/>
  <c r="L191" i="1" s="1"/>
  <c r="K190" i="1"/>
  <c r="K191" i="1" s="1"/>
  <c r="J190" i="1"/>
  <c r="J191" i="1" s="1"/>
  <c r="I190" i="1"/>
  <c r="H190" i="1"/>
  <c r="D191" i="1"/>
  <c r="D190" i="1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E196" i="2"/>
  <c r="W188" i="2"/>
  <c r="S188" i="2"/>
  <c r="K188" i="2"/>
  <c r="M188" i="2" s="1"/>
  <c r="I20" i="3"/>
  <c r="N187" i="1"/>
  <c r="J187" i="1"/>
  <c r="H187" i="1"/>
  <c r="O187" i="1" s="1"/>
  <c r="BN186" i="1"/>
  <c r="BE186" i="1"/>
  <c r="BP186" i="1" s="1"/>
  <c r="BR186" i="1" s="1"/>
  <c r="BA186" i="1"/>
  <c r="BK186" i="1" s="1"/>
  <c r="AX186" i="1"/>
  <c r="AL186" i="1"/>
  <c r="AR186" i="1" s="1"/>
  <c r="AG186" i="1"/>
  <c r="AI186" i="1" s="1"/>
  <c r="AE186" i="1"/>
  <c r="AA186" i="1"/>
  <c r="V186" i="1"/>
  <c r="Q186" i="1"/>
  <c r="O186" i="1"/>
  <c r="N186" i="1"/>
  <c r="J186" i="1"/>
  <c r="H186" i="1"/>
  <c r="S187" i="2"/>
  <c r="W187" i="2"/>
  <c r="K187" i="2"/>
  <c r="Q187" i="2" s="1"/>
  <c r="BN185" i="1"/>
  <c r="BE185" i="1"/>
  <c r="BA185" i="1"/>
  <c r="BK185" i="1" s="1"/>
  <c r="AX185" i="1"/>
  <c r="AL185" i="1"/>
  <c r="AR185" i="1" s="1"/>
  <c r="AG185" i="1"/>
  <c r="AI185" i="1" s="1"/>
  <c r="AE185" i="1"/>
  <c r="AA185" i="1"/>
  <c r="V185" i="1"/>
  <c r="Q185" i="1"/>
  <c r="O185" i="1"/>
  <c r="N185" i="1"/>
  <c r="J185" i="1"/>
  <c r="H185" i="1"/>
  <c r="AV185" i="1" s="1"/>
  <c r="W186" i="2"/>
  <c r="S186" i="2"/>
  <c r="K186" i="2"/>
  <c r="Q186" i="2" s="1"/>
  <c r="BK190" i="1" l="1"/>
  <c r="BK191" i="1" s="1"/>
  <c r="BG187" i="1"/>
  <c r="BG190" i="1" s="1"/>
  <c r="BG191" i="1" s="1"/>
  <c r="AA190" i="1"/>
  <c r="AA191" i="1" s="1"/>
  <c r="AC187" i="1"/>
  <c r="AC190" i="1" s="1"/>
  <c r="AC191" i="1" s="1"/>
  <c r="BP190" i="1"/>
  <c r="BP191" i="1" s="1"/>
  <c r="U188" i="2"/>
  <c r="Q188" i="2"/>
  <c r="BM186" i="1"/>
  <c r="AC186" i="1"/>
  <c r="AH186" i="1"/>
  <c r="BG186" i="1"/>
  <c r="S186" i="1"/>
  <c r="AV186" i="1"/>
  <c r="U187" i="2"/>
  <c r="M187" i="2"/>
  <c r="BG185" i="1"/>
  <c r="AC185" i="1"/>
  <c r="BM185" i="1"/>
  <c r="S185" i="1"/>
  <c r="BP185" i="1"/>
  <c r="U186" i="2"/>
  <c r="M186" i="2"/>
  <c r="BR185" i="1" l="1"/>
  <c r="AA114" i="1" l="1"/>
  <c r="H114" i="1"/>
  <c r="AH185" i="1"/>
  <c r="BW184" i="1"/>
  <c r="BN184" i="1"/>
  <c r="BE184" i="1"/>
  <c r="BA184" i="1"/>
  <c r="AX184" i="1"/>
  <c r="AL184" i="1"/>
  <c r="AG184" i="1"/>
  <c r="V184" i="1"/>
  <c r="Q184" i="1"/>
  <c r="N184" i="1"/>
  <c r="W185" i="2"/>
  <c r="S185" i="2"/>
  <c r="K185" i="2"/>
  <c r="M185" i="2" s="1"/>
  <c r="U139" i="3"/>
  <c r="U140" i="3" s="1"/>
  <c r="U141" i="3" s="1"/>
  <c r="U142" i="3" s="1"/>
  <c r="U143" i="3" s="1"/>
  <c r="U144" i="3" s="1"/>
  <c r="U145" i="3" s="1"/>
  <c r="U146" i="3" s="1"/>
  <c r="U147" i="3" s="1"/>
  <c r="U148" i="3" s="1"/>
  <c r="U149" i="3" s="1"/>
  <c r="U150" i="3" s="1"/>
  <c r="U151" i="3" s="1"/>
  <c r="BG184" i="1" l="1"/>
  <c r="BK184" i="1"/>
  <c r="AR184" i="1"/>
  <c r="U185" i="2"/>
  <c r="Q185" i="2"/>
  <c r="BM184" i="1" l="1"/>
  <c r="AH184" i="1" l="1"/>
  <c r="BN183" i="1"/>
  <c r="BE183" i="1"/>
  <c r="BA183" i="1"/>
  <c r="BK183" i="1" s="1"/>
  <c r="AX183" i="1"/>
  <c r="AL183" i="1"/>
  <c r="AR183" i="1" s="1"/>
  <c r="AG183" i="1"/>
  <c r="V183" i="1"/>
  <c r="Q183" i="1"/>
  <c r="N183" i="1"/>
  <c r="S184" i="2"/>
  <c r="W184" i="2"/>
  <c r="K184" i="2"/>
  <c r="Q184" i="2" s="1"/>
  <c r="AI183" i="1" l="1"/>
  <c r="S183" i="1"/>
  <c r="BG183" i="1"/>
  <c r="BM183" i="1"/>
  <c r="U184" i="2"/>
  <c r="M184" i="2"/>
  <c r="S183" i="2"/>
  <c r="BS190" i="1" l="1"/>
  <c r="BS191" i="1" s="1"/>
  <c r="BN182" i="1"/>
  <c r="BE182" i="1"/>
  <c r="BA182" i="1"/>
  <c r="BK182" i="1" s="1"/>
  <c r="AX182" i="1"/>
  <c r="AL182" i="1"/>
  <c r="AR182" i="1" s="1"/>
  <c r="AG182" i="1"/>
  <c r="AI182" i="1" s="1"/>
  <c r="V182" i="1"/>
  <c r="Q182" i="1"/>
  <c r="N182" i="1"/>
  <c r="BW183" i="1"/>
  <c r="BW185" i="1" s="1"/>
  <c r="BW186" i="1" s="1"/>
  <c r="BW187" i="1" s="1"/>
  <c r="BW182" i="1"/>
  <c r="B182" i="1"/>
  <c r="B183" i="1" s="1"/>
  <c r="B184" i="1" s="1"/>
  <c r="B185" i="1" s="1"/>
  <c r="B186" i="1" s="1"/>
  <c r="B187" i="1" s="1"/>
  <c r="K183" i="2"/>
  <c r="M183" i="2" s="1"/>
  <c r="W183" i="2"/>
  <c r="W189" i="2" s="1"/>
  <c r="W190" i="2" s="1"/>
  <c r="W191" i="2" s="1"/>
  <c r="W192" i="2" s="1"/>
  <c r="W193" i="2" s="1"/>
  <c r="C183" i="2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BE181" i="1"/>
  <c r="BA181" i="1"/>
  <c r="BK181" i="1" s="1"/>
  <c r="AL181" i="1"/>
  <c r="AR181" i="1" s="1"/>
  <c r="AG181" i="1"/>
  <c r="AI181" i="1" s="1"/>
  <c r="Q181" i="1"/>
  <c r="S181" i="1" s="1"/>
  <c r="N181" i="1"/>
  <c r="S182" i="2"/>
  <c r="U182" i="2" s="1"/>
  <c r="K182" i="2"/>
  <c r="M182" i="2" s="1"/>
  <c r="BE180" i="1"/>
  <c r="BA180" i="1"/>
  <c r="BK180" i="1" s="1"/>
  <c r="AL180" i="1"/>
  <c r="AR180" i="1" s="1"/>
  <c r="AG180" i="1"/>
  <c r="AI180" i="1" s="1"/>
  <c r="Q180" i="1"/>
  <c r="N180" i="1"/>
  <c r="S181" i="2"/>
  <c r="K181" i="2"/>
  <c r="M181" i="2" s="1"/>
  <c r="S180" i="2"/>
  <c r="U180" i="2" s="1"/>
  <c r="K180" i="2"/>
  <c r="BE179" i="1"/>
  <c r="BA179" i="1"/>
  <c r="BK179" i="1" s="1"/>
  <c r="AL179" i="1"/>
  <c r="AR179" i="1" s="1"/>
  <c r="AG179" i="1"/>
  <c r="AI179" i="1" s="1"/>
  <c r="Q179" i="1"/>
  <c r="S179" i="1" s="1"/>
  <c r="N179" i="1"/>
  <c r="S179" i="2"/>
  <c r="BE178" i="1"/>
  <c r="BA178" i="1"/>
  <c r="BK178" i="1" s="1"/>
  <c r="AL178" i="1"/>
  <c r="AR178" i="1" s="1"/>
  <c r="AG178" i="1"/>
  <c r="AI178" i="1" s="1"/>
  <c r="Q178" i="1"/>
  <c r="N178" i="1"/>
  <c r="K179" i="2"/>
  <c r="Q179" i="2" s="1"/>
  <c r="S178" i="2"/>
  <c r="BE177" i="1"/>
  <c r="BA177" i="1"/>
  <c r="BK177" i="1" s="1"/>
  <c r="AL177" i="1"/>
  <c r="AR177" i="1" s="1"/>
  <c r="AG177" i="1"/>
  <c r="Q177" i="1"/>
  <c r="N177" i="1"/>
  <c r="K178" i="2"/>
  <c r="M178" i="2" s="1"/>
  <c r="AI177" i="1" l="1"/>
  <c r="AI184" i="1"/>
  <c r="S177" i="1"/>
  <c r="S184" i="1"/>
  <c r="AH182" i="1"/>
  <c r="AH183" i="1"/>
  <c r="U183" i="2"/>
  <c r="BM182" i="1"/>
  <c r="BG182" i="1"/>
  <c r="S182" i="1"/>
  <c r="Q183" i="2"/>
  <c r="AH181" i="1"/>
  <c r="BM181" i="1"/>
  <c r="BG181" i="1"/>
  <c r="Q182" i="2"/>
  <c r="BM180" i="1"/>
  <c r="AH180" i="1"/>
  <c r="BG180" i="1"/>
  <c r="S180" i="1"/>
  <c r="AH179" i="1"/>
  <c r="U181" i="2"/>
  <c r="Q181" i="2"/>
  <c r="M180" i="2"/>
  <c r="Q180" i="2"/>
  <c r="BM179" i="1"/>
  <c r="BG179" i="1"/>
  <c r="BM178" i="1"/>
  <c r="AH178" i="1"/>
  <c r="BG178" i="1"/>
  <c r="S178" i="1"/>
  <c r="U179" i="2"/>
  <c r="M179" i="2"/>
  <c r="BM177" i="1"/>
  <c r="BG177" i="1"/>
  <c r="U178" i="2"/>
  <c r="Q178" i="2"/>
  <c r="AH177" i="1"/>
  <c r="BE176" i="1"/>
  <c r="BA176" i="1"/>
  <c r="BK176" i="1" s="1"/>
  <c r="AL176" i="1"/>
  <c r="AR176" i="1" s="1"/>
  <c r="AG176" i="1"/>
  <c r="AI176" i="1" s="1"/>
  <c r="Q176" i="1"/>
  <c r="N176" i="1"/>
  <c r="S176" i="2"/>
  <c r="S177" i="2"/>
  <c r="K177" i="2"/>
  <c r="M177" i="2" s="1"/>
  <c r="BG176" i="1" l="1"/>
  <c r="BM176" i="1"/>
  <c r="S176" i="1"/>
  <c r="Q177" i="2"/>
  <c r="U177" i="2"/>
  <c r="AH176" i="1"/>
  <c r="BE175" i="1"/>
  <c r="BA175" i="1"/>
  <c r="BK175" i="1" s="1"/>
  <c r="AL175" i="1"/>
  <c r="AR175" i="1" s="1"/>
  <c r="AG175" i="1"/>
  <c r="AI175" i="1" s="1"/>
  <c r="Q175" i="1"/>
  <c r="N175" i="1"/>
  <c r="K176" i="2"/>
  <c r="U176" i="2" l="1"/>
  <c r="BM175" i="1"/>
  <c r="S175" i="1"/>
  <c r="BG175" i="1"/>
  <c r="Q176" i="2"/>
  <c r="M176" i="2"/>
  <c r="S175" i="2" l="1"/>
  <c r="AH175" i="1" l="1"/>
  <c r="BE174" i="1"/>
  <c r="BA174" i="1"/>
  <c r="BK174" i="1" s="1"/>
  <c r="AL174" i="1"/>
  <c r="AR174" i="1" s="1"/>
  <c r="AG174" i="1"/>
  <c r="AI174" i="1" s="1"/>
  <c r="Q174" i="1"/>
  <c r="N174" i="1"/>
  <c r="K175" i="2"/>
  <c r="Q175" i="2" s="1"/>
  <c r="BM174" i="1" l="1"/>
  <c r="BG174" i="1"/>
  <c r="S174" i="1"/>
  <c r="U175" i="2"/>
  <c r="M175" i="2"/>
  <c r="S174" i="2"/>
  <c r="AH174" i="1"/>
  <c r="BE173" i="1"/>
  <c r="BA173" i="1"/>
  <c r="BK173" i="1" s="1"/>
  <c r="AL173" i="1"/>
  <c r="AR173" i="1" s="1"/>
  <c r="AG173" i="1"/>
  <c r="AI173" i="1" s="1"/>
  <c r="Q173" i="1"/>
  <c r="S173" i="1" s="1"/>
  <c r="N173" i="1"/>
  <c r="K174" i="2"/>
  <c r="Q174" i="2" s="1"/>
  <c r="S173" i="2"/>
  <c r="BA200" i="1"/>
  <c r="BE172" i="1"/>
  <c r="BA172" i="1"/>
  <c r="BK172" i="1" s="1"/>
  <c r="AL172" i="1"/>
  <c r="AG172" i="1"/>
  <c r="AI172" i="1" s="1"/>
  <c r="Q172" i="1"/>
  <c r="N172" i="1"/>
  <c r="K173" i="2"/>
  <c r="Q173" i="2" s="1"/>
  <c r="AH173" i="1" l="1"/>
  <c r="BG173" i="1"/>
  <c r="BM173" i="1"/>
  <c r="U174" i="2"/>
  <c r="M174" i="2"/>
  <c r="BG172" i="1"/>
  <c r="BM172" i="1"/>
  <c r="AR172" i="1"/>
  <c r="S172" i="1"/>
  <c r="U173" i="2"/>
  <c r="M173" i="2"/>
  <c r="AH172" i="1"/>
  <c r="BE171" i="1"/>
  <c r="BA171" i="1"/>
  <c r="BG171" i="1" s="1"/>
  <c r="AL171" i="1"/>
  <c r="AR171" i="1" s="1"/>
  <c r="AG171" i="1"/>
  <c r="Q171" i="1"/>
  <c r="N171" i="1"/>
  <c r="S172" i="2"/>
  <c r="K172" i="2"/>
  <c r="Q172" i="2" s="1"/>
  <c r="BK171" i="1" l="1"/>
  <c r="U172" i="2"/>
  <c r="M172" i="2"/>
  <c r="BM171" i="1" l="1"/>
  <c r="S170" i="2" l="1"/>
  <c r="K170" i="2"/>
  <c r="Q170" i="2" s="1"/>
  <c r="S171" i="2"/>
  <c r="U171" i="2" s="1"/>
  <c r="K171" i="2"/>
  <c r="U170" i="2" l="1"/>
  <c r="Q171" i="2"/>
  <c r="M170" i="2"/>
  <c r="M171" i="2"/>
  <c r="AH171" i="1" l="1"/>
  <c r="BE170" i="1"/>
  <c r="BA170" i="1"/>
  <c r="AL170" i="1"/>
  <c r="AG170" i="1"/>
  <c r="Q170" i="1"/>
  <c r="N170" i="1"/>
  <c r="AR170" i="1" l="1"/>
  <c r="BG170" i="1"/>
  <c r="S169" i="2" l="1"/>
  <c r="AH170" i="1" l="1"/>
  <c r="BE169" i="1"/>
  <c r="BA169" i="1"/>
  <c r="AL169" i="1"/>
  <c r="AR169" i="1" s="1"/>
  <c r="AG169" i="1"/>
  <c r="Q169" i="1"/>
  <c r="N169" i="1"/>
  <c r="K169" i="2"/>
  <c r="M169" i="2" s="1"/>
  <c r="U169" i="2" l="1"/>
  <c r="BG169" i="1"/>
  <c r="Q169" i="2"/>
  <c r="S168" i="2" l="1"/>
  <c r="AH169" i="1" l="1"/>
  <c r="BE168" i="1"/>
  <c r="BA168" i="1"/>
  <c r="AL168" i="1"/>
  <c r="AR168" i="1" s="1"/>
  <c r="AG168" i="1"/>
  <c r="Q168" i="1"/>
  <c r="N168" i="1"/>
  <c r="K168" i="2"/>
  <c r="Q168" i="2" s="1"/>
  <c r="BG168" i="1" l="1"/>
  <c r="U168" i="2"/>
  <c r="M168" i="2"/>
  <c r="S167" i="2"/>
  <c r="AH168" i="1" l="1"/>
  <c r="BE167" i="1" l="1"/>
  <c r="BA167" i="1"/>
  <c r="AL167" i="1"/>
  <c r="AG167" i="1"/>
  <c r="Q167" i="1"/>
  <c r="N167" i="1"/>
  <c r="K167" i="2"/>
  <c r="M167" i="2" s="1"/>
  <c r="AR167" i="1" l="1"/>
  <c r="BG167" i="1"/>
  <c r="U167" i="2"/>
  <c r="Q167" i="2"/>
  <c r="N110" i="1" l="1"/>
  <c r="N103" i="1"/>
  <c r="S166" i="2"/>
  <c r="AH167" i="1" l="1"/>
  <c r="BE166" i="1"/>
  <c r="BA166" i="1"/>
  <c r="AL166" i="1"/>
  <c r="AR166" i="1" s="1"/>
  <c r="AG166" i="1"/>
  <c r="Q166" i="1"/>
  <c r="N166" i="1"/>
  <c r="K166" i="2"/>
  <c r="M166" i="2" s="1"/>
  <c r="S165" i="2"/>
  <c r="BE165" i="1"/>
  <c r="BG165" i="1" s="1"/>
  <c r="BA165" i="1"/>
  <c r="AL165" i="1"/>
  <c r="AR165" i="1" s="1"/>
  <c r="AG165" i="1"/>
  <c r="Q165" i="1"/>
  <c r="N165" i="1"/>
  <c r="AH166" i="1" l="1"/>
  <c r="BG166" i="1"/>
  <c r="U166" i="2"/>
  <c r="Q166" i="2"/>
  <c r="AH165" i="1"/>
  <c r="BE164" i="1"/>
  <c r="BA164" i="1"/>
  <c r="BK170" i="1" s="1"/>
  <c r="BM170" i="1" s="1"/>
  <c r="AL164" i="1"/>
  <c r="AR164" i="1" s="1"/>
  <c r="AG164" i="1"/>
  <c r="AI171" i="1" s="1"/>
  <c r="Q164" i="1"/>
  <c r="S171" i="1" s="1"/>
  <c r="N164" i="1"/>
  <c r="K165" i="2"/>
  <c r="M165" i="2" s="1"/>
  <c r="BG164" i="1" l="1"/>
  <c r="U165" i="2"/>
  <c r="Q165" i="2"/>
  <c r="BE163" i="1" l="1"/>
  <c r="BA163" i="1"/>
  <c r="BK169" i="1" s="1"/>
  <c r="BM169" i="1" s="1"/>
  <c r="AL163" i="1"/>
  <c r="AG163" i="1"/>
  <c r="AI170" i="1" s="1"/>
  <c r="Q163" i="1"/>
  <c r="S170" i="1" s="1"/>
  <c r="N163" i="1"/>
  <c r="S164" i="2"/>
  <c r="K164" i="2"/>
  <c r="Q164" i="2" s="1"/>
  <c r="BG163" i="1" l="1"/>
  <c r="AR163" i="1"/>
  <c r="U164" i="2"/>
  <c r="M164" i="2"/>
  <c r="BE162" i="1"/>
  <c r="BA162" i="1"/>
  <c r="AL162" i="1"/>
  <c r="AG162" i="1"/>
  <c r="AI169" i="1" s="1"/>
  <c r="Q162" i="1"/>
  <c r="S169" i="1" s="1"/>
  <c r="N162" i="1"/>
  <c r="S163" i="2"/>
  <c r="S162" i="2"/>
  <c r="K163" i="2"/>
  <c r="M163" i="2" s="1"/>
  <c r="BK168" i="1" l="1"/>
  <c r="BG162" i="1"/>
  <c r="AR162" i="1"/>
  <c r="U163" i="2"/>
  <c r="Q163" i="2"/>
  <c r="BM168" i="1" l="1"/>
  <c r="BE161" i="1"/>
  <c r="BA161" i="1"/>
  <c r="AL161" i="1"/>
  <c r="AR161" i="1" s="1"/>
  <c r="AG161" i="1"/>
  <c r="Q161" i="1"/>
  <c r="S168" i="1" s="1"/>
  <c r="N161" i="1"/>
  <c r="K162" i="2"/>
  <c r="Q162" i="2" s="1"/>
  <c r="AI168" i="1" l="1"/>
  <c r="BK167" i="1"/>
  <c r="BM167" i="1" s="1"/>
  <c r="BG161" i="1"/>
  <c r="U162" i="2"/>
  <c r="M162" i="2"/>
  <c r="S161" i="2"/>
  <c r="BE160" i="1" l="1"/>
  <c r="BA160" i="1"/>
  <c r="AL160" i="1"/>
  <c r="AR160" i="1" s="1"/>
  <c r="AG160" i="1"/>
  <c r="Q160" i="1"/>
  <c r="N160" i="1"/>
  <c r="K161" i="2"/>
  <c r="Q161" i="2" s="1"/>
  <c r="S160" i="2"/>
  <c r="BE159" i="1"/>
  <c r="BA159" i="1"/>
  <c r="AL159" i="1"/>
  <c r="AR159" i="1" s="1"/>
  <c r="AG159" i="1"/>
  <c r="Q159" i="1"/>
  <c r="N159" i="1"/>
  <c r="K160" i="2"/>
  <c r="M160" i="2" s="1"/>
  <c r="S159" i="2"/>
  <c r="BE158" i="1"/>
  <c r="BA158" i="1"/>
  <c r="AL158" i="1"/>
  <c r="AR158" i="1" s="1"/>
  <c r="AG158" i="1"/>
  <c r="Q158" i="1"/>
  <c r="K159" i="2"/>
  <c r="Q159" i="2" s="1"/>
  <c r="S165" i="1" l="1"/>
  <c r="S166" i="1"/>
  <c r="AI158" i="1"/>
  <c r="AI165" i="1"/>
  <c r="BK165" i="1"/>
  <c r="BM165" i="1" s="1"/>
  <c r="S167" i="1"/>
  <c r="AI166" i="1"/>
  <c r="AI167" i="1"/>
  <c r="BK164" i="1"/>
  <c r="BM164" i="1" s="1"/>
  <c r="BK166" i="1"/>
  <c r="BG160" i="1"/>
  <c r="U161" i="2"/>
  <c r="M161" i="2"/>
  <c r="AP240" i="1"/>
  <c r="AP241" i="1" s="1"/>
  <c r="U160" i="2"/>
  <c r="BG159" i="1"/>
  <c r="Q160" i="2"/>
  <c r="BG158" i="1"/>
  <c r="U159" i="2"/>
  <c r="M159" i="2"/>
  <c r="BM166" i="1" l="1"/>
  <c r="BK202" i="1"/>
  <c r="AH158" i="1"/>
  <c r="BE157" i="1"/>
  <c r="BA157" i="1"/>
  <c r="AL157" i="1"/>
  <c r="AR157" i="1" s="1"/>
  <c r="AG157" i="1"/>
  <c r="AI164" i="1" s="1"/>
  <c r="Q157" i="1"/>
  <c r="S164" i="1" s="1"/>
  <c r="S158" i="2"/>
  <c r="K158" i="2"/>
  <c r="Q158" i="2" s="1"/>
  <c r="BK163" i="1" l="1"/>
  <c r="BM163" i="1" s="1"/>
  <c r="BG157" i="1"/>
  <c r="AI157" i="1"/>
  <c r="U158" i="2"/>
  <c r="M158" i="2"/>
  <c r="AH156" i="1"/>
  <c r="BE156" i="1"/>
  <c r="BA156" i="1"/>
  <c r="AL156" i="1"/>
  <c r="AG156" i="1"/>
  <c r="Q156" i="1"/>
  <c r="S163" i="1" s="1"/>
  <c r="S157" i="2"/>
  <c r="K157" i="2"/>
  <c r="M157" i="2" s="1"/>
  <c r="AI156" i="1" l="1"/>
  <c r="AI163" i="1"/>
  <c r="BK162" i="1"/>
  <c r="BM162" i="1" s="1"/>
  <c r="AH157" i="1"/>
  <c r="AR156" i="1"/>
  <c r="BG156" i="1"/>
  <c r="U157" i="2"/>
  <c r="Q157" i="2"/>
  <c r="N138" i="1" l="1"/>
  <c r="N145" i="1"/>
  <c r="N152" i="1"/>
  <c r="BE155" i="1"/>
  <c r="BA155" i="1"/>
  <c r="AL155" i="1"/>
  <c r="AR155" i="1" s="1"/>
  <c r="AG155" i="1"/>
  <c r="Q155" i="1"/>
  <c r="S162" i="1" s="1"/>
  <c r="S156" i="2"/>
  <c r="K156" i="2"/>
  <c r="M156" i="2" s="1"/>
  <c r="AI155" i="1" l="1"/>
  <c r="AI162" i="1"/>
  <c r="BK161" i="1"/>
  <c r="BM161" i="1" s="1"/>
  <c r="BG155" i="1"/>
  <c r="U156" i="2"/>
  <c r="Q156" i="2"/>
  <c r="S155" i="2" l="1"/>
  <c r="AH155" i="1" l="1"/>
  <c r="BE154" i="1"/>
  <c r="BA154" i="1"/>
  <c r="AL154" i="1"/>
  <c r="AG154" i="1"/>
  <c r="Q154" i="1"/>
  <c r="S161" i="1" s="1"/>
  <c r="K155" i="2"/>
  <c r="Q155" i="2" s="1"/>
  <c r="J242" i="1"/>
  <c r="AA237" i="1"/>
  <c r="H235" i="1"/>
  <c r="O237" i="1"/>
  <c r="O238" i="1" s="1"/>
  <c r="H236" i="1"/>
  <c r="J236" i="1" s="1"/>
  <c r="H237" i="1"/>
  <c r="J237" i="1" s="1"/>
  <c r="S154" i="2"/>
  <c r="AI154" i="1" l="1"/>
  <c r="AI161" i="1"/>
  <c r="BK160" i="1"/>
  <c r="BM160" i="1" s="1"/>
  <c r="AR154" i="1"/>
  <c r="BG154" i="1"/>
  <c r="U155" i="2"/>
  <c r="M155" i="2"/>
  <c r="J235" i="1"/>
  <c r="AH154" i="1"/>
  <c r="BE153" i="1"/>
  <c r="BA153" i="1"/>
  <c r="BK159" i="1" s="1"/>
  <c r="BM159" i="1" s="1"/>
  <c r="AL153" i="1"/>
  <c r="AR153" i="1" s="1"/>
  <c r="AG153" i="1"/>
  <c r="AI160" i="1" s="1"/>
  <c r="Q153" i="1"/>
  <c r="S160" i="1" s="1"/>
  <c r="K154" i="2"/>
  <c r="M154" i="2" s="1"/>
  <c r="BG153" i="1" l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BK158" i="1" s="1"/>
  <c r="BM158" i="1" s="1"/>
  <c r="AL152" i="1"/>
  <c r="AG152" i="1"/>
  <c r="AI159" i="1" s="1"/>
  <c r="Q152" i="1"/>
  <c r="S159" i="1" s="1"/>
  <c r="BE151" i="1"/>
  <c r="BA151" i="1"/>
  <c r="BK157" i="1" s="1"/>
  <c r="BM157" i="1" s="1"/>
  <c r="AL151" i="1"/>
  <c r="AR151" i="1" s="1"/>
  <c r="Q151" i="1"/>
  <c r="S158" i="1" s="1"/>
  <c r="AR152" i="1" l="1"/>
  <c r="BG152" i="1"/>
  <c r="BG151" i="1"/>
  <c r="S151" i="2"/>
  <c r="K151" i="2"/>
  <c r="BC149" i="1"/>
  <c r="BA150" i="1" s="1"/>
  <c r="BK156" i="1" s="1"/>
  <c r="BM156" i="1" s="1"/>
  <c r="AP149" i="1"/>
  <c r="AL150" i="1" s="1"/>
  <c r="BE150" i="1"/>
  <c r="Q150" i="1"/>
  <c r="S157" i="1" s="1"/>
  <c r="S150" i="2"/>
  <c r="U151" i="2" l="1"/>
  <c r="BG150" i="1"/>
  <c r="AR150" i="1"/>
  <c r="BE149" i="1"/>
  <c r="BA149" i="1"/>
  <c r="BK155" i="1" s="1"/>
  <c r="BM155" i="1" s="1"/>
  <c r="AL149" i="1"/>
  <c r="Q149" i="1"/>
  <c r="S156" i="1" s="1"/>
  <c r="K150" i="2"/>
  <c r="Q150" i="2" s="1"/>
  <c r="Q151" i="2" l="1"/>
  <c r="M151" i="2"/>
  <c r="BG149" i="1"/>
  <c r="AR149" i="1"/>
  <c r="U150" i="2"/>
  <c r="M150" i="2"/>
  <c r="S149" i="2"/>
  <c r="BE148" i="1" l="1"/>
  <c r="BA148" i="1"/>
  <c r="BK154" i="1" s="1"/>
  <c r="BM154" i="1" s="1"/>
  <c r="AL148" i="1"/>
  <c r="Q148" i="1"/>
  <c r="S155" i="1" s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S154" i="1" s="1"/>
  <c r="K148" i="2"/>
  <c r="Q148" i="2" s="1"/>
  <c r="F188" i="3"/>
  <c r="F187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213" i="1" l="1"/>
  <c r="AR208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212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G190" i="1"/>
  <c r="G191" i="1" s="1"/>
  <c r="F190" i="1"/>
  <c r="F191" i="1" s="1"/>
  <c r="E190" i="1"/>
  <c r="E191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V168" i="1" l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Q138" i="2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217" i="1"/>
  <c r="S133" i="2"/>
  <c r="AH164" i="1" l="1"/>
  <c r="AH163" i="1"/>
  <c r="AH162" i="1"/>
  <c r="AH160" i="1"/>
  <c r="AH159" i="1"/>
  <c r="AH161" i="1"/>
  <c r="BM139" i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211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207" i="1" s="1"/>
  <c r="AH113" i="1"/>
  <c r="AP207" i="1" s="1"/>
  <c r="BE124" i="1"/>
  <c r="BA124" i="1"/>
  <c r="AL124" i="1"/>
  <c r="AG124" i="1"/>
  <c r="AI131" i="1" s="1"/>
  <c r="K125" i="2"/>
  <c r="S124" i="2"/>
  <c r="AV207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24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211" i="1" l="1"/>
  <c r="AP208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208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69" i="3"/>
  <c r="AA168" i="3"/>
  <c r="AA167" i="3"/>
  <c r="AA166" i="3"/>
  <c r="AA165" i="3"/>
  <c r="AA164" i="3"/>
  <c r="AA163" i="3"/>
  <c r="AA162" i="3"/>
  <c r="AA161" i="3"/>
  <c r="AA160" i="3"/>
  <c r="AJ170" i="3"/>
  <c r="AJ173" i="3" s="1"/>
  <c r="Y170" i="3"/>
  <c r="W170" i="3"/>
  <c r="S107" i="2"/>
  <c r="AA170" i="3" l="1"/>
  <c r="AA173" i="3" s="1"/>
  <c r="U170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81" i="3"/>
  <c r="F184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206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K193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206" i="1"/>
  <c r="I60" i="3"/>
  <c r="AH153" i="1" l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206" i="1"/>
  <c r="AV206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71" i="3" l="1"/>
  <c r="I168" i="3"/>
  <c r="L168" i="3" s="1"/>
  <c r="I78" i="3"/>
  <c r="I80" i="3" s="1"/>
  <c r="I77" i="3"/>
  <c r="BE64" i="1"/>
  <c r="BA64" i="1"/>
  <c r="AL64" i="1"/>
  <c r="AR64" i="1" s="1"/>
  <c r="K65" i="2"/>
  <c r="Y19" i="3"/>
  <c r="Q66" i="2" l="1"/>
  <c r="M66" i="2"/>
  <c r="L171" i="3"/>
  <c r="I79" i="3"/>
  <c r="I81" i="3" s="1"/>
  <c r="I82" i="3" s="1"/>
  <c r="BG64" i="1"/>
  <c r="U65" i="2"/>
  <c r="S64" i="2"/>
  <c r="N81" i="3" l="1"/>
  <c r="N82" i="3" s="1"/>
  <c r="I170" i="3"/>
  <c r="L170" i="3" s="1"/>
  <c r="K64" i="2"/>
  <c r="BE63" i="1"/>
  <c r="BA63" i="1"/>
  <c r="AL63" i="1"/>
  <c r="AR63" i="1" s="1"/>
  <c r="Y18" i="3"/>
  <c r="Q65" i="2" l="1"/>
  <c r="M65" i="2"/>
  <c r="I172" i="3"/>
  <c r="U64" i="2"/>
  <c r="BG63" i="1"/>
  <c r="L161" i="3" l="1"/>
  <c r="L172" i="3"/>
  <c r="L160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Q55" i="2"/>
  <c r="M55" i="2"/>
  <c r="U54" i="2"/>
  <c r="BG53" i="1"/>
  <c r="K53" i="2"/>
  <c r="Q54" i="2" s="1"/>
  <c r="BE52" i="1"/>
  <c r="BA52" i="1"/>
  <c r="AL52" i="1"/>
  <c r="AR52" i="1" s="1"/>
  <c r="U122" i="3" l="1"/>
  <c r="U123" i="3" s="1"/>
  <c r="U124" i="3" s="1"/>
  <c r="U125" i="3" s="1"/>
  <c r="U126" i="3" s="1"/>
  <c r="U127" i="3" s="1"/>
  <c r="M54" i="2"/>
  <c r="U53" i="2"/>
  <c r="BG52" i="1"/>
  <c r="G46" i="2"/>
  <c r="AO208" i="2"/>
  <c r="S52" i="2"/>
  <c r="U128" i="3" l="1"/>
  <c r="U129" i="3" s="1"/>
  <c r="U130" i="3" s="1"/>
  <c r="U131" i="3" s="1"/>
  <c r="U132" i="3" s="1"/>
  <c r="U133" i="3" s="1"/>
  <c r="U134" i="3" s="1"/>
  <c r="U135" i="3" s="1"/>
  <c r="U136" i="3" s="1"/>
  <c r="U137" i="3" s="1"/>
  <c r="U138" i="3" s="1"/>
  <c r="U152" i="3" s="1"/>
  <c r="AD29" i="2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Q33" i="2" l="1"/>
  <c r="Q36" i="2"/>
  <c r="Q49" i="2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C154" i="2" l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C167" i="2" l="1"/>
  <c r="C168" i="2" s="1"/>
  <c r="C169" i="2" s="1"/>
  <c r="C170" i="2" s="1"/>
  <c r="C171" i="2" s="1"/>
  <c r="C172" i="2" s="1"/>
  <c r="C173" i="2" s="1"/>
  <c r="C174" i="2" s="1"/>
  <c r="W122" i="2"/>
  <c r="W123" i="2" s="1"/>
  <c r="W124" i="2" s="1"/>
  <c r="W125" i="2" s="1"/>
  <c r="W126" i="2" s="1"/>
  <c r="W127" i="2" s="1"/>
  <c r="BW15" i="1"/>
  <c r="AX14" i="1"/>
  <c r="AJ27" i="2"/>
  <c r="AH31" i="2"/>
  <c r="BG50" i="1"/>
  <c r="C175" i="2" l="1"/>
  <c r="C176" i="2" s="1"/>
  <c r="C177" i="2" s="1"/>
  <c r="C178" i="2" s="1"/>
  <c r="C179" i="2" s="1"/>
  <c r="C180" i="2" s="1"/>
  <c r="C181" i="2" s="1"/>
  <c r="C182" i="2" s="1"/>
  <c r="C194" i="2" s="1"/>
  <c r="W128" i="2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W135" i="2" l="1"/>
  <c r="W136" i="2" s="1"/>
  <c r="W137" i="2" s="1"/>
  <c r="W138" i="2" s="1"/>
  <c r="BW17" i="1"/>
  <c r="AX16" i="1"/>
  <c r="BG49" i="1"/>
  <c r="W139" i="2" l="1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48" i="1"/>
  <c r="B251" i="1"/>
  <c r="W147" i="2" l="1"/>
  <c r="W148" i="2" s="1"/>
  <c r="BM54" i="1"/>
  <c r="BK199" i="1" s="1"/>
  <c r="BK194" i="1"/>
  <c r="BK196" i="1" s="1"/>
  <c r="BW19" i="1"/>
  <c r="AX18" i="1"/>
  <c r="BG48" i="1"/>
  <c r="BE47" i="1"/>
  <c r="BA47" i="1"/>
  <c r="AL47" i="1"/>
  <c r="AR47" i="1" s="1"/>
  <c r="W149" i="2" l="1"/>
  <c r="BK201" i="1"/>
  <c r="BK198" i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W162" i="2" l="1"/>
  <c r="W163" i="2" s="1"/>
  <c r="W164" i="2" s="1"/>
  <c r="BW25" i="1"/>
  <c r="AX24" i="1"/>
  <c r="BE43" i="1"/>
  <c r="BG43" i="1" s="1"/>
  <c r="W165" i="2" l="1"/>
  <c r="W166" i="2" s="1"/>
  <c r="BW26" i="1"/>
  <c r="AX25" i="1"/>
  <c r="BE42" i="1"/>
  <c r="BA42" i="1"/>
  <c r="AL42" i="1"/>
  <c r="AR42" i="1" s="1"/>
  <c r="W167" i="2" l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W194" i="2" s="1"/>
  <c r="BW27" i="1"/>
  <c r="AX26" i="1"/>
  <c r="BG42" i="1"/>
  <c r="BW28" i="1" l="1"/>
  <c r="AX27" i="1"/>
  <c r="BE41" i="1"/>
  <c r="BA41" i="1"/>
  <c r="BK47" i="1" s="1"/>
  <c r="BM47" i="1" s="1"/>
  <c r="AL41" i="1"/>
  <c r="AR41" i="1" s="1"/>
  <c r="BW29" i="1" l="1"/>
  <c r="AX28" i="1"/>
  <c r="BG41" i="1"/>
  <c r="BW30" i="1" l="1"/>
  <c r="AX29" i="1"/>
  <c r="BE40" i="1"/>
  <c r="BA40" i="1"/>
  <c r="AL40" i="1"/>
  <c r="AR40" i="1" s="1"/>
  <c r="BE39" i="1"/>
  <c r="BA39" i="1"/>
  <c r="AL39" i="1"/>
  <c r="AR39" i="1" s="1"/>
  <c r="BW31" i="1" l="1"/>
  <c r="AX30" i="1"/>
  <c r="BG40" i="1"/>
  <c r="BW32" i="1" l="1"/>
  <c r="AX31" i="1"/>
  <c r="BE38" i="1"/>
  <c r="BA38" i="1"/>
  <c r="AL38" i="1"/>
  <c r="AR38" i="1" s="1"/>
  <c r="BW33" i="1" l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205" i="1"/>
  <c r="BW43" i="1"/>
  <c r="BN43" i="1" s="1"/>
  <c r="AX42" i="1"/>
  <c r="BE24" i="1"/>
  <c r="BC24" i="1"/>
  <c r="AR210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212" i="1" l="1"/>
  <c r="AV212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205" i="1" l="1"/>
  <c r="AV205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163" i="1" l="1"/>
  <c r="B164" i="1" s="1"/>
  <c r="B165" i="1" s="1"/>
  <c r="B166" i="1" s="1"/>
  <c r="B167" i="1" s="1"/>
  <c r="B168" i="1" s="1"/>
  <c r="BW56" i="1"/>
  <c r="BN56" i="1" s="1"/>
  <c r="AX55" i="1"/>
  <c r="AV12" i="1"/>
  <c r="O12" i="1"/>
  <c r="J13" i="1"/>
  <c r="H13" i="1"/>
  <c r="BR35" i="1"/>
  <c r="BP36" i="1"/>
  <c r="AA14" i="1"/>
  <c r="AE14" i="1" s="1"/>
  <c r="B169" i="1" l="1"/>
  <c r="B170" i="1" s="1"/>
  <c r="B171" i="1" s="1"/>
  <c r="B172" i="1" s="1"/>
  <c r="B173" i="1" s="1"/>
  <c r="BW57" i="1"/>
  <c r="BN57" i="1" s="1"/>
  <c r="AX56" i="1"/>
  <c r="AV13" i="1"/>
  <c r="O13" i="1"/>
  <c r="J14" i="1"/>
  <c r="H14" i="1"/>
  <c r="AC13" i="1"/>
  <c r="BR36" i="1"/>
  <c r="BP37" i="1"/>
  <c r="AA15" i="1"/>
  <c r="AE15" i="1" s="1"/>
  <c r="B188" i="1" l="1"/>
  <c r="B174" i="1"/>
  <c r="B175" i="1" s="1"/>
  <c r="B176" i="1" s="1"/>
  <c r="B177" i="1" s="1"/>
  <c r="B178" i="1" s="1"/>
  <c r="B179" i="1" s="1"/>
  <c r="B180" i="1" s="1"/>
  <c r="B181" i="1" s="1"/>
  <c r="BW58" i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AV15" i="1" l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202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72" i="3"/>
  <c r="Y173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W163" i="1" s="1"/>
  <c r="BR140" i="1"/>
  <c r="BP141" i="1"/>
  <c r="BR139" i="1"/>
  <c r="BR138" i="1"/>
  <c r="AE118" i="1"/>
  <c r="AA119" i="1"/>
  <c r="AV100" i="1"/>
  <c r="J101" i="1"/>
  <c r="H101" i="1"/>
  <c r="O100" i="1"/>
  <c r="AC100" i="1"/>
  <c r="BW164" i="1" l="1"/>
  <c r="BN163" i="1"/>
  <c r="AX163" i="1"/>
  <c r="BN162" i="1"/>
  <c r="AX162" i="1"/>
  <c r="BR141" i="1"/>
  <c r="BP142" i="1"/>
  <c r="AA120" i="1"/>
  <c r="AE119" i="1"/>
  <c r="O101" i="1"/>
  <c r="J102" i="1"/>
  <c r="H102" i="1"/>
  <c r="AV101" i="1"/>
  <c r="AC101" i="1"/>
  <c r="AX164" i="1" l="1"/>
  <c r="BN164" i="1"/>
  <c r="BW165" i="1"/>
  <c r="BR142" i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AX165" i="1" l="1"/>
  <c r="BW166" i="1"/>
  <c r="BN165" i="1"/>
  <c r="BR143" i="1"/>
  <c r="BP144" i="1"/>
  <c r="AA123" i="1"/>
  <c r="AE122" i="1"/>
  <c r="AE121" i="1"/>
  <c r="J104" i="1"/>
  <c r="H104" i="1"/>
  <c r="AV103" i="1"/>
  <c r="O103" i="1"/>
  <c r="AC103" i="1"/>
  <c r="AX166" i="1" l="1"/>
  <c r="BN166" i="1"/>
  <c r="BW167" i="1"/>
  <c r="BP145" i="1"/>
  <c r="BP146" i="1" s="1"/>
  <c r="BR144" i="1"/>
  <c r="AE123" i="1"/>
  <c r="AA124" i="1"/>
  <c r="O104" i="1"/>
  <c r="H105" i="1"/>
  <c r="J105" i="1"/>
  <c r="AV104" i="1"/>
  <c r="AC104" i="1"/>
  <c r="BW168" i="1" l="1"/>
  <c r="BW169" i="1" s="1"/>
  <c r="BN167" i="1"/>
  <c r="AX167" i="1"/>
  <c r="BP147" i="1"/>
  <c r="BR146" i="1"/>
  <c r="BR145" i="1"/>
  <c r="AE124" i="1"/>
  <c r="AA125" i="1"/>
  <c r="AA126" i="1" s="1"/>
  <c r="O105" i="1"/>
  <c r="J106" i="1"/>
  <c r="H106" i="1"/>
  <c r="H107" i="1" s="1"/>
  <c r="AV105" i="1"/>
  <c r="AC105" i="1"/>
  <c r="BN169" i="1" l="1"/>
  <c r="AX169" i="1"/>
  <c r="BW170" i="1"/>
  <c r="AX168" i="1"/>
  <c r="BN168" i="1"/>
  <c r="BP148" i="1"/>
  <c r="BR147" i="1"/>
  <c r="AA127" i="1"/>
  <c r="AE126" i="1"/>
  <c r="AE125" i="1"/>
  <c r="AV106" i="1"/>
  <c r="J107" i="1"/>
  <c r="O106" i="1"/>
  <c r="W172" i="3"/>
  <c r="W173" i="3" s="1"/>
  <c r="AC106" i="1"/>
  <c r="BW171" i="1" l="1"/>
  <c r="BN170" i="1"/>
  <c r="AX170" i="1"/>
  <c r="BR148" i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W172" i="1" l="1"/>
  <c r="BN171" i="1"/>
  <c r="AX171" i="1"/>
  <c r="BR151" i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N172" i="1" l="1"/>
  <c r="AX172" i="1"/>
  <c r="BW173" i="1"/>
  <c r="BW174" i="1" s="1"/>
  <c r="BR154" i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N174" i="1" l="1"/>
  <c r="BW175" i="1"/>
  <c r="AX174" i="1"/>
  <c r="BN173" i="1"/>
  <c r="AX173" i="1"/>
  <c r="BR156" i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W176" i="1" l="1"/>
  <c r="BN175" i="1"/>
  <c r="AX175" i="1"/>
  <c r="BP158" i="1"/>
  <c r="BR157" i="1"/>
  <c r="AA135" i="1"/>
  <c r="AE134" i="1"/>
  <c r="J112" i="1"/>
  <c r="H112" i="1"/>
  <c r="O111" i="1"/>
  <c r="AC111" i="1"/>
  <c r="AV111" i="1"/>
  <c r="BW177" i="1" l="1"/>
  <c r="AX176" i="1"/>
  <c r="BN176" i="1"/>
  <c r="BP159" i="1"/>
  <c r="BR158" i="1"/>
  <c r="AE135" i="1"/>
  <c r="AA136" i="1"/>
  <c r="AV112" i="1"/>
  <c r="J113" i="1"/>
  <c r="H113" i="1"/>
  <c r="O112" i="1"/>
  <c r="AC112" i="1"/>
  <c r="BW178" i="1" l="1"/>
  <c r="BN177" i="1"/>
  <c r="AX177" i="1"/>
  <c r="BR159" i="1"/>
  <c r="BP160" i="1"/>
  <c r="AA137" i="1"/>
  <c r="AE136" i="1"/>
  <c r="J114" i="1"/>
  <c r="O113" i="1"/>
  <c r="AV113" i="1"/>
  <c r="AC113" i="1"/>
  <c r="BW179" i="1" l="1"/>
  <c r="AX178" i="1"/>
  <c r="BN178" i="1"/>
  <c r="BP161" i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W180" i="1" l="1"/>
  <c r="BN179" i="1"/>
  <c r="AX179" i="1"/>
  <c r="BP162" i="1"/>
  <c r="BP163" i="1" s="1"/>
  <c r="BR161" i="1"/>
  <c r="AE140" i="1"/>
  <c r="AA141" i="1"/>
  <c r="AE139" i="1"/>
  <c r="AE138" i="1"/>
  <c r="O115" i="1"/>
  <c r="J116" i="1"/>
  <c r="AV115" i="1"/>
  <c r="AC115" i="1"/>
  <c r="BW181" i="1" l="1"/>
  <c r="BN180" i="1"/>
  <c r="AX180" i="1"/>
  <c r="BP164" i="1"/>
  <c r="BR163" i="1"/>
  <c r="BR162" i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BW188" i="1" l="1"/>
  <c r="BN181" i="1"/>
  <c r="AX181" i="1"/>
  <c r="BP165" i="1"/>
  <c r="BR164" i="1"/>
  <c r="AE142" i="1"/>
  <c r="AA143" i="1"/>
  <c r="AV117" i="1"/>
  <c r="H118" i="1"/>
  <c r="J118" i="1"/>
  <c r="AC117" i="1"/>
  <c r="O117" i="1"/>
  <c r="BR165" i="1" l="1"/>
  <c r="BP166" i="1"/>
  <c r="AE143" i="1"/>
  <c r="AA144" i="1"/>
  <c r="H119" i="1"/>
  <c r="J119" i="1"/>
  <c r="O118" i="1"/>
  <c r="AC118" i="1"/>
  <c r="AV118" i="1"/>
  <c r="BR166" i="1" l="1"/>
  <c r="BP167" i="1"/>
  <c r="BP168" i="1" s="1"/>
  <c r="BP169" i="1" s="1"/>
  <c r="AE144" i="1"/>
  <c r="AA145" i="1"/>
  <c r="AA146" i="1" s="1"/>
  <c r="H120" i="1"/>
  <c r="J120" i="1"/>
  <c r="O119" i="1"/>
  <c r="AV119" i="1"/>
  <c r="AC119" i="1"/>
  <c r="BR169" i="1" l="1"/>
  <c r="BP170" i="1"/>
  <c r="BR168" i="1"/>
  <c r="BR167" i="1"/>
  <c r="AA147" i="1"/>
  <c r="AE146" i="1"/>
  <c r="AE145" i="1"/>
  <c r="O120" i="1"/>
  <c r="J121" i="1"/>
  <c r="H121" i="1"/>
  <c r="AV120" i="1"/>
  <c r="AC120" i="1"/>
  <c r="BR170" i="1" l="1"/>
  <c r="BP171" i="1"/>
  <c r="AE147" i="1"/>
  <c r="AA148" i="1"/>
  <c r="J122" i="1"/>
  <c r="H122" i="1"/>
  <c r="O121" i="1"/>
  <c r="AV121" i="1"/>
  <c r="AC121" i="1"/>
  <c r="AA75" i="3"/>
  <c r="AA76" i="3"/>
  <c r="AA73" i="3"/>
  <c r="AA74" i="3"/>
  <c r="BP172" i="1" l="1"/>
  <c r="BR171" i="1"/>
  <c r="AE148" i="1"/>
  <c r="AA149" i="1"/>
  <c r="AA150" i="1" s="1"/>
  <c r="AA151" i="1" s="1"/>
  <c r="AV122" i="1"/>
  <c r="J123" i="1"/>
  <c r="H123" i="1"/>
  <c r="O122" i="1"/>
  <c r="AC122" i="1"/>
  <c r="BR172" i="1" l="1"/>
  <c r="BP173" i="1"/>
  <c r="BP174" i="1" s="1"/>
  <c r="AA152" i="1"/>
  <c r="AA153" i="1" s="1"/>
  <c r="AA154" i="1" s="1"/>
  <c r="AE151" i="1"/>
  <c r="AE150" i="1"/>
  <c r="AE149" i="1"/>
  <c r="O123" i="1"/>
  <c r="J124" i="1"/>
  <c r="H124" i="1"/>
  <c r="AV123" i="1"/>
  <c r="AC123" i="1"/>
  <c r="BR174" i="1" l="1"/>
  <c r="BP175" i="1"/>
  <c r="BR173" i="1"/>
  <c r="AA155" i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BR175" i="1" l="1"/>
  <c r="BP176" i="1"/>
  <c r="AA157" i="1"/>
  <c r="AE156" i="1"/>
  <c r="AE155" i="1"/>
  <c r="H126" i="1"/>
  <c r="J126" i="1"/>
  <c r="AV125" i="1"/>
  <c r="O125" i="1"/>
  <c r="AC125" i="1"/>
  <c r="BP177" i="1" l="1"/>
  <c r="BR176" i="1"/>
  <c r="AE157" i="1"/>
  <c r="AA158" i="1"/>
  <c r="AC126" i="1"/>
  <c r="J127" i="1"/>
  <c r="H127" i="1"/>
  <c r="O126" i="1"/>
  <c r="AV126" i="1"/>
  <c r="J203" i="1"/>
  <c r="J204" i="1" s="1"/>
  <c r="BR177" i="1" l="1"/>
  <c r="BP178" i="1"/>
  <c r="AA159" i="1"/>
  <c r="AE158" i="1"/>
  <c r="AV127" i="1"/>
  <c r="H128" i="1"/>
  <c r="J128" i="1"/>
  <c r="O127" i="1"/>
  <c r="AC127" i="1"/>
  <c r="BR178" i="1" l="1"/>
  <c r="BP179" i="1"/>
  <c r="AE159" i="1"/>
  <c r="AA160" i="1"/>
  <c r="J129" i="1"/>
  <c r="H129" i="1"/>
  <c r="AC128" i="1"/>
  <c r="O128" i="1"/>
  <c r="AV128" i="1"/>
  <c r="AA81" i="3"/>
  <c r="AA82" i="3"/>
  <c r="AA80" i="3"/>
  <c r="BR179" i="1" l="1"/>
  <c r="BP180" i="1"/>
  <c r="AA161" i="1"/>
  <c r="AE160" i="1"/>
  <c r="J130" i="1"/>
  <c r="H130" i="1"/>
  <c r="O129" i="1"/>
  <c r="AV129" i="1"/>
  <c r="AC129" i="1"/>
  <c r="BR180" i="1" l="1"/>
  <c r="BP181" i="1"/>
  <c r="BP182" i="1" s="1"/>
  <c r="AE161" i="1"/>
  <c r="AA162" i="1"/>
  <c r="AA163" i="1" s="1"/>
  <c r="AV130" i="1"/>
  <c r="J131" i="1"/>
  <c r="H131" i="1"/>
  <c r="O130" i="1"/>
  <c r="AC130" i="1"/>
  <c r="BP183" i="1" l="1"/>
  <c r="BR182" i="1"/>
  <c r="BR181" i="1"/>
  <c r="AA164" i="1"/>
  <c r="AE163" i="1"/>
  <c r="AE162" i="1"/>
  <c r="AV131" i="1"/>
  <c r="J132" i="1"/>
  <c r="H132" i="1"/>
  <c r="O131" i="1"/>
  <c r="AC131" i="1"/>
  <c r="AA86" i="3"/>
  <c r="AA84" i="3"/>
  <c r="AA85" i="3"/>
  <c r="AA83" i="3"/>
  <c r="BP184" i="1" l="1"/>
  <c r="BR183" i="1"/>
  <c r="AA165" i="1"/>
  <c r="AE164" i="1"/>
  <c r="J133" i="1"/>
  <c r="H133" i="1"/>
  <c r="O132" i="1"/>
  <c r="AV132" i="1"/>
  <c r="AC132" i="1"/>
  <c r="BR184" i="1" l="1"/>
  <c r="AE165" i="1"/>
  <c r="AA166" i="1"/>
  <c r="AV133" i="1"/>
  <c r="H134" i="1"/>
  <c r="J134" i="1"/>
  <c r="O133" i="1"/>
  <c r="AC133" i="1"/>
  <c r="AE166" i="1" l="1"/>
  <c r="AA167" i="1"/>
  <c r="AA168" i="1" s="1"/>
  <c r="AA169" i="1" s="1"/>
  <c r="AV134" i="1"/>
  <c r="J135" i="1"/>
  <c r="H135" i="1"/>
  <c r="O134" i="1"/>
  <c r="AC134" i="1"/>
  <c r="AE169" i="1" l="1"/>
  <c r="AA170" i="1"/>
  <c r="AE168" i="1"/>
  <c r="AE167" i="1"/>
  <c r="O135" i="1"/>
  <c r="J136" i="1"/>
  <c r="H136" i="1"/>
  <c r="AV135" i="1"/>
  <c r="AC135" i="1"/>
  <c r="AA92" i="3"/>
  <c r="AA90" i="3"/>
  <c r="AA91" i="3"/>
  <c r="AA88" i="3"/>
  <c r="AA89" i="3"/>
  <c r="AA87" i="3"/>
  <c r="AE170" i="1" l="1"/>
  <c r="AA171" i="1"/>
  <c r="O136" i="1"/>
  <c r="J137" i="1"/>
  <c r="H137" i="1"/>
  <c r="AV136" i="1"/>
  <c r="AC136" i="1"/>
  <c r="AA172" i="1" l="1"/>
  <c r="AE171" i="1"/>
  <c r="AV137" i="1"/>
  <c r="J138" i="1"/>
  <c r="H138" i="1"/>
  <c r="O137" i="1"/>
  <c r="AC137" i="1"/>
  <c r="AE172" i="1" l="1"/>
  <c r="AA173" i="1"/>
  <c r="AA174" i="1" s="1"/>
  <c r="J139" i="1"/>
  <c r="H139" i="1"/>
  <c r="AV138" i="1"/>
  <c r="O138" i="1"/>
  <c r="AC138" i="1"/>
  <c r="AA175" i="1" l="1"/>
  <c r="AE174" i="1"/>
  <c r="AE173" i="1"/>
  <c r="J140" i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A176" i="1" l="1"/>
  <c r="AE175" i="1"/>
  <c r="O140" i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E176" i="1" l="1"/>
  <c r="AA177" i="1"/>
  <c r="O141" i="1"/>
  <c r="J142" i="1"/>
  <c r="H142" i="1"/>
  <c r="AV141" i="1"/>
  <c r="AC141" i="1"/>
  <c r="AA98" i="3"/>
  <c r="AA99" i="3"/>
  <c r="AA94" i="3"/>
  <c r="AA95" i="3"/>
  <c r="AA93" i="3"/>
  <c r="AE177" i="1" l="1"/>
  <c r="AA178" i="1"/>
  <c r="H143" i="1"/>
  <c r="J143" i="1"/>
  <c r="O142" i="1"/>
  <c r="AV142" i="1"/>
  <c r="AC142" i="1"/>
  <c r="AA96" i="3"/>
  <c r="AA97" i="3"/>
  <c r="AE178" i="1" l="1"/>
  <c r="AA179" i="1"/>
  <c r="O143" i="1"/>
  <c r="J144" i="1"/>
  <c r="H144" i="1"/>
  <c r="AV143" i="1"/>
  <c r="AC143" i="1"/>
  <c r="AA180" i="1" l="1"/>
  <c r="AE179" i="1"/>
  <c r="O144" i="1"/>
  <c r="H145" i="1"/>
  <c r="J145" i="1"/>
  <c r="AV144" i="1"/>
  <c r="AC144" i="1"/>
  <c r="AE180" i="1" l="1"/>
  <c r="AA181" i="1"/>
  <c r="AA182" i="1" s="1"/>
  <c r="J146" i="1"/>
  <c r="H146" i="1"/>
  <c r="AV145" i="1"/>
  <c r="O145" i="1"/>
  <c r="AC145" i="1"/>
  <c r="AE182" i="1" l="1"/>
  <c r="AA183" i="1"/>
  <c r="AE181" i="1"/>
  <c r="J147" i="1"/>
  <c r="H147" i="1"/>
  <c r="O146" i="1"/>
  <c r="AV146" i="1"/>
  <c r="AC146" i="1"/>
  <c r="AA184" i="1" l="1"/>
  <c r="AE183" i="1"/>
  <c r="AV147" i="1"/>
  <c r="H148" i="1"/>
  <c r="J148" i="1"/>
  <c r="O147" i="1"/>
  <c r="AC147" i="1"/>
  <c r="AE184" i="1" l="1"/>
  <c r="O148" i="1"/>
  <c r="J149" i="1"/>
  <c r="H149" i="1"/>
  <c r="AV148" i="1"/>
  <c r="AC148" i="1"/>
  <c r="AA103" i="3"/>
  <c r="AA100" i="3"/>
  <c r="AJ21" i="2" l="1"/>
  <c r="I21" i="3"/>
  <c r="I35" i="3" s="1"/>
  <c r="AD49" i="2"/>
  <c r="AD51" i="2" s="1"/>
  <c r="AD53" i="2" s="1"/>
  <c r="AD55" i="2" s="1"/>
  <c r="AD57" i="2" s="1"/>
  <c r="H150" i="1"/>
  <c r="J150" i="1"/>
  <c r="O149" i="1"/>
  <c r="AV149" i="1"/>
  <c r="AC149" i="1"/>
  <c r="AA101" i="3"/>
  <c r="AA102" i="3"/>
  <c r="J151" i="1" l="1"/>
  <c r="H151" i="1"/>
  <c r="O150" i="1"/>
  <c r="AV150" i="1"/>
  <c r="AC150" i="1"/>
  <c r="O151" i="1" l="1"/>
  <c r="AV151" i="1"/>
  <c r="J152" i="1"/>
  <c r="H152" i="1"/>
  <c r="AC151" i="1"/>
  <c r="J153" i="1" l="1"/>
  <c r="H153" i="1"/>
  <c r="O152" i="1"/>
  <c r="AV152" i="1"/>
  <c r="AC152" i="1"/>
  <c r="AA105" i="3"/>
  <c r="AA106" i="3"/>
  <c r="AA104" i="3"/>
  <c r="J154" i="1" l="1"/>
  <c r="H154" i="1"/>
  <c r="O153" i="1"/>
  <c r="AV153" i="1"/>
  <c r="AC153" i="1"/>
  <c r="AV154" i="1" l="1"/>
  <c r="J155" i="1"/>
  <c r="H155" i="1"/>
  <c r="O154" i="1"/>
  <c r="AC154" i="1"/>
  <c r="J156" i="1" l="1"/>
  <c r="H156" i="1"/>
  <c r="AV155" i="1"/>
  <c r="O155" i="1"/>
  <c r="AC155" i="1"/>
  <c r="AA108" i="3"/>
  <c r="AA109" i="3"/>
  <c r="AA107" i="3"/>
  <c r="AV156" i="1" l="1"/>
  <c r="J157" i="1"/>
  <c r="H157" i="1"/>
  <c r="O156" i="1"/>
  <c r="AC156" i="1"/>
  <c r="O157" i="1" l="1"/>
  <c r="J158" i="1"/>
  <c r="H158" i="1"/>
  <c r="AV157" i="1"/>
  <c r="AC157" i="1"/>
  <c r="AV158" i="1" l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AV159" i="1" l="1"/>
  <c r="J160" i="1"/>
  <c r="H160" i="1"/>
  <c r="O159" i="1"/>
  <c r="AC159" i="1"/>
  <c r="O160" i="1" l="1"/>
  <c r="H161" i="1"/>
  <c r="J161" i="1"/>
  <c r="AV160" i="1"/>
  <c r="AC160" i="1"/>
  <c r="O161" i="1" l="1"/>
  <c r="H162" i="1"/>
  <c r="J162" i="1"/>
  <c r="AV161" i="1"/>
  <c r="AC161" i="1"/>
  <c r="J163" i="1" l="1"/>
  <c r="H163" i="1"/>
  <c r="O162" i="1"/>
  <c r="AV162" i="1"/>
  <c r="AC162" i="1"/>
  <c r="O163" i="1" l="1"/>
  <c r="J164" i="1"/>
  <c r="H164" i="1"/>
  <c r="AV163" i="1"/>
  <c r="AC163" i="1"/>
  <c r="O164" i="1" l="1"/>
  <c r="H165" i="1"/>
  <c r="AV164" i="1"/>
  <c r="J165" i="1"/>
  <c r="AC164" i="1"/>
  <c r="O165" i="1" l="1"/>
  <c r="AV165" i="1"/>
  <c r="H166" i="1"/>
  <c r="J166" i="1"/>
  <c r="AC165" i="1"/>
  <c r="AA121" i="3"/>
  <c r="AA119" i="3"/>
  <c r="AA120" i="3"/>
  <c r="AA118" i="3"/>
  <c r="J167" i="1" l="1"/>
  <c r="O166" i="1"/>
  <c r="AV166" i="1"/>
  <c r="H167" i="1"/>
  <c r="AC166" i="1"/>
  <c r="H168" i="1" l="1"/>
  <c r="J168" i="1"/>
  <c r="O167" i="1"/>
  <c r="AV167" i="1"/>
  <c r="AC167" i="1"/>
  <c r="J169" i="1" l="1"/>
  <c r="H169" i="1"/>
  <c r="AV168" i="1"/>
  <c r="O168" i="1"/>
  <c r="AC168" i="1"/>
  <c r="O169" i="1" l="1"/>
  <c r="J170" i="1"/>
  <c r="H170" i="1"/>
  <c r="AV169" i="1"/>
  <c r="AC169" i="1"/>
  <c r="AV170" i="1" l="1"/>
  <c r="H171" i="1"/>
  <c r="J171" i="1"/>
  <c r="O170" i="1"/>
  <c r="AC170" i="1"/>
  <c r="AA127" i="3"/>
  <c r="AA128" i="3"/>
  <c r="AA125" i="3"/>
  <c r="AA126" i="3"/>
  <c r="AA123" i="3"/>
  <c r="AA124" i="3"/>
  <c r="AA122" i="3"/>
  <c r="O171" i="1" l="1"/>
  <c r="J172" i="1"/>
  <c r="H172" i="1"/>
  <c r="AV171" i="1"/>
  <c r="AC171" i="1"/>
  <c r="O172" i="1" l="1"/>
  <c r="J173" i="1"/>
  <c r="H173" i="1"/>
  <c r="AV172" i="1"/>
  <c r="AC172" i="1"/>
  <c r="J174" i="1" l="1"/>
  <c r="H174" i="1"/>
  <c r="I23" i="3" s="1"/>
  <c r="I25" i="3" s="1"/>
  <c r="I27" i="3" s="1"/>
  <c r="O173" i="1"/>
  <c r="AV173" i="1"/>
  <c r="AC173" i="1"/>
  <c r="N27" i="3" l="1"/>
  <c r="N28" i="3" s="1"/>
  <c r="I34" i="3"/>
  <c r="O174" i="1"/>
  <c r="J175" i="1"/>
  <c r="H175" i="1"/>
  <c r="AV174" i="1"/>
  <c r="AC174" i="1"/>
  <c r="AV175" i="1" l="1"/>
  <c r="J176" i="1"/>
  <c r="H176" i="1"/>
  <c r="O175" i="1"/>
  <c r="AC175" i="1"/>
  <c r="O176" i="1" l="1"/>
  <c r="J177" i="1"/>
  <c r="H177" i="1"/>
  <c r="AV176" i="1"/>
  <c r="AC176" i="1"/>
  <c r="AA136" i="3"/>
  <c r="AA134" i="3"/>
  <c r="AA135" i="3"/>
  <c r="AA132" i="3"/>
  <c r="AA133" i="3"/>
  <c r="AA130" i="3"/>
  <c r="AA131" i="3"/>
  <c r="AA129" i="3"/>
  <c r="AV177" i="1" l="1"/>
  <c r="H178" i="1"/>
  <c r="J178" i="1"/>
  <c r="O177" i="1"/>
  <c r="AC177" i="1"/>
  <c r="AV178" i="1" l="1"/>
  <c r="J179" i="1"/>
  <c r="H179" i="1"/>
  <c r="O178" i="1"/>
  <c r="AC178" i="1"/>
  <c r="AV179" i="1" l="1"/>
  <c r="J180" i="1"/>
  <c r="H180" i="1"/>
  <c r="O179" i="1"/>
  <c r="AC179" i="1"/>
  <c r="AV180" i="1" l="1"/>
  <c r="J181" i="1"/>
  <c r="H181" i="1"/>
  <c r="O180" i="1"/>
  <c r="AC180" i="1"/>
  <c r="J182" i="1" l="1"/>
  <c r="H182" i="1"/>
  <c r="O181" i="1"/>
  <c r="AV181" i="1"/>
  <c r="AC181" i="1"/>
  <c r="AV182" i="1" l="1"/>
  <c r="J183" i="1"/>
  <c r="O182" i="1"/>
  <c r="H183" i="1"/>
  <c r="AC182" i="1"/>
  <c r="AC183" i="1" l="1"/>
  <c r="AV183" i="1"/>
  <c r="H184" i="1"/>
  <c r="J184" i="1"/>
  <c r="O183" i="1"/>
  <c r="AV184" i="1" l="1"/>
  <c r="O184" i="1"/>
  <c r="AC184" i="1"/>
  <c r="AA138" i="3"/>
  <c r="AA137" i="3"/>
  <c r="I32" i="3" l="1"/>
  <c r="AF21" i="2"/>
  <c r="I28" i="3" l="1"/>
  <c r="L32" i="3"/>
  <c r="L34" i="3"/>
  <c r="L35" i="3"/>
  <c r="I36" i="3"/>
  <c r="W142" i="3" s="1"/>
  <c r="AA142" i="3" s="1"/>
  <c r="AA140" i="3" l="1"/>
  <c r="AA141" i="3"/>
  <c r="L36" i="3"/>
  <c r="Y142" i="3" s="1"/>
  <c r="AA139" i="3"/>
  <c r="Y121" i="3" l="1"/>
  <c r="Y12" i="3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<sst xmlns="http://schemas.openxmlformats.org/spreadsheetml/2006/main" count="291" uniqueCount="166">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</sst>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Table'!$AG$26:$AG$124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Table'!$BK$40:$BK$180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9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Table'!$N$131:$N$187</c15:sqref>
                  </c15:fullRef>
                </c:ext>
              </c:extLst>
              <c:f>('Main Table'!$N$131,'Main Table'!$N$138,'Main Table'!$N$145,'Main Table'!$N$152,'Main Table'!$N$159,'Main Table'!$N$166,'Main Table'!$N$173,'Main Table'!$N$180,'Main Table'!$N$187)</c:f>
              <c:numCache>
                <c:formatCode>_(* #,##0_);_(* \(#,##0\);_(* "-"??_);_(@_)</c:formatCode>
                <c:ptCount val="9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301969</c:v>
                </c:pt>
                <c:pt idx="6">
                  <c:v>298467</c:v>
                </c:pt>
                <c:pt idx="7">
                  <c:v>293265</c:v>
                </c:pt>
                <c:pt idx="8">
                  <c:v>245652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September</a:t>
                </a:r>
                <a:r>
                  <a:rPr lang="en-US" sz="1000" b="1" baseline="0"/>
                  <a:t> 13</a:t>
                </a:r>
                <a:r>
                  <a:rPr lang="en-US" sz="1000" b="1"/>
                  <a:t>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193</xdr:row>
      <xdr:rowOff>0</xdr:rowOff>
    </xdr:from>
    <xdr:to>
      <xdr:col>54</xdr:col>
      <xdr:colOff>160020</xdr:colOff>
      <xdr:row>193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194</xdr:row>
      <xdr:rowOff>0</xdr:rowOff>
    </xdr:from>
    <xdr:to>
      <xdr:col>54</xdr:col>
      <xdr:colOff>160020</xdr:colOff>
      <xdr:row>194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203</xdr:row>
      <xdr:rowOff>99060</xdr:rowOff>
    </xdr:from>
    <xdr:to>
      <xdr:col>22</xdr:col>
      <xdr:colOff>312420</xdr:colOff>
      <xdr:row>204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203</xdr:row>
      <xdr:rowOff>129540</xdr:rowOff>
    </xdr:from>
    <xdr:to>
      <xdr:col>23</xdr:col>
      <xdr:colOff>68580</xdr:colOff>
      <xdr:row>204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0</xdr:colOff>
      <xdr:row>8</xdr:row>
      <xdr:rowOff>38100</xdr:rowOff>
    </xdr:from>
    <xdr:to>
      <xdr:col>88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80</xdr:col>
      <xdr:colOff>601980</xdr:colOff>
      <xdr:row>2</xdr:row>
      <xdr:rowOff>68580</xdr:rowOff>
    </xdr:from>
    <xdr:to>
      <xdr:col>92</xdr:col>
      <xdr:colOff>396240</xdr:colOff>
      <xdr:row>19</xdr:row>
      <xdr:rowOff>144780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218</xdr:row>
      <xdr:rowOff>125730</xdr:rowOff>
    </xdr:from>
    <xdr:to>
      <xdr:col>52</xdr:col>
      <xdr:colOff>533400</xdr:colOff>
      <xdr:row>233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167</xdr:row>
      <xdr:rowOff>0</xdr:rowOff>
    </xdr:from>
    <xdr:to>
      <xdr:col>71</xdr:col>
      <xdr:colOff>83820</xdr:colOff>
      <xdr:row>167</xdr:row>
      <xdr:rowOff>114300</xdr:rowOff>
    </xdr:to>
    <xdr:sp macro="" textlink="">
      <xdr:nvSpPr>
        <xdr:cNvPr id="1189" name="Arrow: Down 1188">
          <a:extLst>
            <a:ext uri="{FF2B5EF4-FFF2-40B4-BE49-F238E27FC236}">
              <a16:creationId xmlns:a16="http://schemas.microsoft.com/office/drawing/2014/main" id="{8B5A6BF3-DEDD-4905-8ACC-0EA8AE95DF11}"/>
            </a:ext>
          </a:extLst>
        </xdr:cNvPr>
        <xdr:cNvSpPr/>
      </xdr:nvSpPr>
      <xdr:spPr>
        <a:xfrm>
          <a:off x="1786128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167</xdr:row>
      <xdr:rowOff>0</xdr:rowOff>
    </xdr:from>
    <xdr:to>
      <xdr:col>45</xdr:col>
      <xdr:colOff>83820</xdr:colOff>
      <xdr:row>167</xdr:row>
      <xdr:rowOff>114300</xdr:rowOff>
    </xdr:to>
    <xdr:sp macro="" textlink="">
      <xdr:nvSpPr>
        <xdr:cNvPr id="1190" name="Arrow: Down 1189">
          <a:extLst>
            <a:ext uri="{FF2B5EF4-FFF2-40B4-BE49-F238E27FC236}">
              <a16:creationId xmlns:a16="http://schemas.microsoft.com/office/drawing/2014/main" id="{AE5BDFB8-025A-4DAF-B91A-BED165063E20}"/>
            </a:ext>
          </a:extLst>
        </xdr:cNvPr>
        <xdr:cNvSpPr/>
      </xdr:nvSpPr>
      <xdr:spPr>
        <a:xfrm rot="10800000">
          <a:off x="1078230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167</xdr:row>
      <xdr:rowOff>0</xdr:rowOff>
    </xdr:from>
    <xdr:to>
      <xdr:col>24</xdr:col>
      <xdr:colOff>83820</xdr:colOff>
      <xdr:row>167</xdr:row>
      <xdr:rowOff>114300</xdr:rowOff>
    </xdr:to>
    <xdr:sp macro="" textlink="">
      <xdr:nvSpPr>
        <xdr:cNvPr id="1193" name="Arrow: Down 1192">
          <a:extLst>
            <a:ext uri="{FF2B5EF4-FFF2-40B4-BE49-F238E27FC236}">
              <a16:creationId xmlns:a16="http://schemas.microsoft.com/office/drawing/2014/main" id="{C6BBBCC2-42E3-4006-A355-E26D78F7845F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0</xdr:colOff>
      <xdr:row>167</xdr:row>
      <xdr:rowOff>0</xdr:rowOff>
    </xdr:from>
    <xdr:to>
      <xdr:col>60</xdr:col>
      <xdr:colOff>83820</xdr:colOff>
      <xdr:row>167</xdr:row>
      <xdr:rowOff>114300</xdr:rowOff>
    </xdr:to>
    <xdr:sp macro="" textlink="">
      <xdr:nvSpPr>
        <xdr:cNvPr id="1196" name="Arrow: Down 1195">
          <a:extLst>
            <a:ext uri="{FF2B5EF4-FFF2-40B4-BE49-F238E27FC236}">
              <a16:creationId xmlns:a16="http://schemas.microsoft.com/office/drawing/2014/main" id="{11DCB4F4-2198-4A54-8A61-442E7A3ACB56}"/>
            </a:ext>
          </a:extLst>
        </xdr:cNvPr>
        <xdr:cNvSpPr/>
      </xdr:nvSpPr>
      <xdr:spPr>
        <a:xfrm>
          <a:off x="155448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167</xdr:row>
      <xdr:rowOff>0</xdr:rowOff>
    </xdr:from>
    <xdr:to>
      <xdr:col>11</xdr:col>
      <xdr:colOff>83820</xdr:colOff>
      <xdr:row>167</xdr:row>
      <xdr:rowOff>114300</xdr:rowOff>
    </xdr:to>
    <xdr:sp macro="" textlink="">
      <xdr:nvSpPr>
        <xdr:cNvPr id="1197" name="Arrow: Down 1196">
          <a:extLst>
            <a:ext uri="{FF2B5EF4-FFF2-40B4-BE49-F238E27FC236}">
              <a16:creationId xmlns:a16="http://schemas.microsoft.com/office/drawing/2014/main" id="{9758619B-A76E-45D7-8515-BC9A92BB4C62}"/>
            </a:ext>
          </a:extLst>
        </xdr:cNvPr>
        <xdr:cNvSpPr/>
      </xdr:nvSpPr>
      <xdr:spPr>
        <a:xfrm>
          <a:off x="36195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167</xdr:row>
      <xdr:rowOff>0</xdr:rowOff>
    </xdr:from>
    <xdr:to>
      <xdr:col>39</xdr:col>
      <xdr:colOff>83820</xdr:colOff>
      <xdr:row>167</xdr:row>
      <xdr:rowOff>114300</xdr:rowOff>
    </xdr:to>
    <xdr:sp macro="" textlink="">
      <xdr:nvSpPr>
        <xdr:cNvPr id="1198" name="Arrow: Down 1197">
          <a:extLst>
            <a:ext uri="{FF2B5EF4-FFF2-40B4-BE49-F238E27FC236}">
              <a16:creationId xmlns:a16="http://schemas.microsoft.com/office/drawing/2014/main" id="{145611A0-3D63-4142-955D-15B59F0BE7C7}"/>
            </a:ext>
          </a:extLst>
        </xdr:cNvPr>
        <xdr:cNvSpPr/>
      </xdr:nvSpPr>
      <xdr:spPr>
        <a:xfrm>
          <a:off x="9006840" y="30640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83820</xdr:colOff>
      <xdr:row>167</xdr:row>
      <xdr:rowOff>114300</xdr:rowOff>
    </xdr:to>
    <xdr:sp macro="" textlink="">
      <xdr:nvSpPr>
        <xdr:cNvPr id="1199" name="Arrow: Down 1198">
          <a:extLst>
            <a:ext uri="{FF2B5EF4-FFF2-40B4-BE49-F238E27FC236}">
              <a16:creationId xmlns:a16="http://schemas.microsoft.com/office/drawing/2014/main" id="{B5B6355C-A09C-4E7B-86B7-658C990DC919}"/>
            </a:ext>
          </a:extLst>
        </xdr:cNvPr>
        <xdr:cNvSpPr/>
      </xdr:nvSpPr>
      <xdr:spPr>
        <a:xfrm>
          <a:off x="19278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168</xdr:row>
      <xdr:rowOff>0</xdr:rowOff>
    </xdr:from>
    <xdr:to>
      <xdr:col>71</xdr:col>
      <xdr:colOff>83820</xdr:colOff>
      <xdr:row>168</xdr:row>
      <xdr:rowOff>114300</xdr:rowOff>
    </xdr:to>
    <xdr:sp macro="" textlink="">
      <xdr:nvSpPr>
        <xdr:cNvPr id="1207" name="Arrow: Down 1206">
          <a:extLst>
            <a:ext uri="{FF2B5EF4-FFF2-40B4-BE49-F238E27FC236}">
              <a16:creationId xmlns:a16="http://schemas.microsoft.com/office/drawing/2014/main" id="{F05840C9-7350-4F4B-B616-194C45AE168A}"/>
            </a:ext>
          </a:extLst>
        </xdr:cNvPr>
        <xdr:cNvSpPr/>
      </xdr:nvSpPr>
      <xdr:spPr>
        <a:xfrm>
          <a:off x="1788414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168</xdr:row>
      <xdr:rowOff>0</xdr:rowOff>
    </xdr:from>
    <xdr:to>
      <xdr:col>45</xdr:col>
      <xdr:colOff>83820</xdr:colOff>
      <xdr:row>168</xdr:row>
      <xdr:rowOff>114300</xdr:rowOff>
    </xdr:to>
    <xdr:sp macro="" textlink="">
      <xdr:nvSpPr>
        <xdr:cNvPr id="1208" name="Arrow: Down 1207">
          <a:extLst>
            <a:ext uri="{FF2B5EF4-FFF2-40B4-BE49-F238E27FC236}">
              <a16:creationId xmlns:a16="http://schemas.microsoft.com/office/drawing/2014/main" id="{E11CE8C8-FE76-44F1-BF26-1090BE47F92B}"/>
            </a:ext>
          </a:extLst>
        </xdr:cNvPr>
        <xdr:cNvSpPr/>
      </xdr:nvSpPr>
      <xdr:spPr>
        <a:xfrm rot="10800000">
          <a:off x="108051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168</xdr:row>
      <xdr:rowOff>0</xdr:rowOff>
    </xdr:from>
    <xdr:to>
      <xdr:col>24</xdr:col>
      <xdr:colOff>83820</xdr:colOff>
      <xdr:row>168</xdr:row>
      <xdr:rowOff>114300</xdr:rowOff>
    </xdr:to>
    <xdr:sp macro="" textlink="">
      <xdr:nvSpPr>
        <xdr:cNvPr id="1113" name="Arrow: Down 1112">
          <a:extLst>
            <a:ext uri="{FF2B5EF4-FFF2-40B4-BE49-F238E27FC236}">
              <a16:creationId xmlns:a16="http://schemas.microsoft.com/office/drawing/2014/main" id="{A79F99D7-5701-48B4-A812-583D14C32B78}"/>
            </a:ext>
          </a:extLst>
        </xdr:cNvPr>
        <xdr:cNvSpPr/>
      </xdr:nvSpPr>
      <xdr:spPr>
        <a:xfrm>
          <a:off x="58369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168</xdr:row>
      <xdr:rowOff>0</xdr:rowOff>
    </xdr:from>
    <xdr:to>
      <xdr:col>39</xdr:col>
      <xdr:colOff>83820</xdr:colOff>
      <xdr:row>168</xdr:row>
      <xdr:rowOff>114300</xdr:rowOff>
    </xdr:to>
    <xdr:sp macro="" textlink="">
      <xdr:nvSpPr>
        <xdr:cNvPr id="1129" name="Arrow: Down 1128">
          <a:extLst>
            <a:ext uri="{FF2B5EF4-FFF2-40B4-BE49-F238E27FC236}">
              <a16:creationId xmlns:a16="http://schemas.microsoft.com/office/drawing/2014/main" id="{C245B274-74AC-409F-A39A-8168261DA45A}"/>
            </a:ext>
          </a:extLst>
        </xdr:cNvPr>
        <xdr:cNvSpPr/>
      </xdr:nvSpPr>
      <xdr:spPr>
        <a:xfrm rot="10800000">
          <a:off x="89992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83820</xdr:colOff>
      <xdr:row>168</xdr:row>
      <xdr:rowOff>114300</xdr:rowOff>
    </xdr:to>
    <xdr:sp macro="" textlink="">
      <xdr:nvSpPr>
        <xdr:cNvPr id="1174" name="Arrow: Down 1173">
          <a:extLst>
            <a:ext uri="{FF2B5EF4-FFF2-40B4-BE49-F238E27FC236}">
              <a16:creationId xmlns:a16="http://schemas.microsoft.com/office/drawing/2014/main" id="{54F4A0C1-C09E-4319-8D04-B54D6345DA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83820</xdr:colOff>
      <xdr:row>168</xdr:row>
      <xdr:rowOff>114300</xdr:rowOff>
    </xdr:to>
    <xdr:sp macro="" textlink="">
      <xdr:nvSpPr>
        <xdr:cNvPr id="1175" name="Arrow: Down 1174">
          <a:extLst>
            <a:ext uri="{FF2B5EF4-FFF2-40B4-BE49-F238E27FC236}">
              <a16:creationId xmlns:a16="http://schemas.microsoft.com/office/drawing/2014/main" id="{88287415-97B4-4FF5-8E7F-F6487A182233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169</xdr:row>
      <xdr:rowOff>0</xdr:rowOff>
    </xdr:from>
    <xdr:to>
      <xdr:col>71</xdr:col>
      <xdr:colOff>83820</xdr:colOff>
      <xdr:row>169</xdr:row>
      <xdr:rowOff>114300</xdr:rowOff>
    </xdr:to>
    <xdr:sp macro="" textlink="">
      <xdr:nvSpPr>
        <xdr:cNvPr id="1176" name="Arrow: Down 1175">
          <a:extLst>
            <a:ext uri="{FF2B5EF4-FFF2-40B4-BE49-F238E27FC236}">
              <a16:creationId xmlns:a16="http://schemas.microsoft.com/office/drawing/2014/main" id="{04229778-0C61-43C6-851F-64D37B8D1C3E}"/>
            </a:ext>
          </a:extLst>
        </xdr:cNvPr>
        <xdr:cNvSpPr/>
      </xdr:nvSpPr>
      <xdr:spPr>
        <a:xfrm>
          <a:off x="1849374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169</xdr:row>
      <xdr:rowOff>0</xdr:rowOff>
    </xdr:from>
    <xdr:to>
      <xdr:col>45</xdr:col>
      <xdr:colOff>83820</xdr:colOff>
      <xdr:row>169</xdr:row>
      <xdr:rowOff>114300</xdr:rowOff>
    </xdr:to>
    <xdr:sp macro="" textlink="">
      <xdr:nvSpPr>
        <xdr:cNvPr id="1177" name="Arrow: Down 1176">
          <a:extLst>
            <a:ext uri="{FF2B5EF4-FFF2-40B4-BE49-F238E27FC236}">
              <a16:creationId xmlns:a16="http://schemas.microsoft.com/office/drawing/2014/main" id="{A3A67A64-B35C-4358-A2E0-EB63BF014B3E}"/>
            </a:ext>
          </a:extLst>
        </xdr:cNvPr>
        <xdr:cNvSpPr/>
      </xdr:nvSpPr>
      <xdr:spPr>
        <a:xfrm rot="10800000">
          <a:off x="1141476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169</xdr:row>
      <xdr:rowOff>0</xdr:rowOff>
    </xdr:from>
    <xdr:to>
      <xdr:col>24</xdr:col>
      <xdr:colOff>83820</xdr:colOff>
      <xdr:row>169</xdr:row>
      <xdr:rowOff>114300</xdr:rowOff>
    </xdr:to>
    <xdr:sp macro="" textlink="">
      <xdr:nvSpPr>
        <xdr:cNvPr id="1180" name="Arrow: Down 1179">
          <a:extLst>
            <a:ext uri="{FF2B5EF4-FFF2-40B4-BE49-F238E27FC236}">
              <a16:creationId xmlns:a16="http://schemas.microsoft.com/office/drawing/2014/main" id="{258B44C0-DF9A-4002-AACE-06CC51C2F366}"/>
            </a:ext>
          </a:extLst>
        </xdr:cNvPr>
        <xdr:cNvSpPr/>
      </xdr:nvSpPr>
      <xdr:spPr>
        <a:xfrm>
          <a:off x="64465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169</xdr:row>
      <xdr:rowOff>0</xdr:rowOff>
    </xdr:from>
    <xdr:to>
      <xdr:col>11</xdr:col>
      <xdr:colOff>83820</xdr:colOff>
      <xdr:row>169</xdr:row>
      <xdr:rowOff>114300</xdr:rowOff>
    </xdr:to>
    <xdr:sp macro="" textlink="">
      <xdr:nvSpPr>
        <xdr:cNvPr id="1185" name="Arrow: Down 1184">
          <a:extLst>
            <a:ext uri="{FF2B5EF4-FFF2-40B4-BE49-F238E27FC236}">
              <a16:creationId xmlns:a16="http://schemas.microsoft.com/office/drawing/2014/main" id="{757CA62E-B831-43DD-9722-FC40EEA915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83820</xdr:colOff>
      <xdr:row>169</xdr:row>
      <xdr:rowOff>114300</xdr:rowOff>
    </xdr:to>
    <xdr:sp macro="" textlink="">
      <xdr:nvSpPr>
        <xdr:cNvPr id="1187" name="Arrow: Down 1186">
          <a:extLst>
            <a:ext uri="{FF2B5EF4-FFF2-40B4-BE49-F238E27FC236}">
              <a16:creationId xmlns:a16="http://schemas.microsoft.com/office/drawing/2014/main" id="{317DA41D-9535-49EA-B007-F311578401C9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169</xdr:row>
      <xdr:rowOff>0</xdr:rowOff>
    </xdr:from>
    <xdr:to>
      <xdr:col>39</xdr:col>
      <xdr:colOff>83820</xdr:colOff>
      <xdr:row>169</xdr:row>
      <xdr:rowOff>114300</xdr:rowOff>
    </xdr:to>
    <xdr:sp macro="" textlink="">
      <xdr:nvSpPr>
        <xdr:cNvPr id="1194" name="Arrow: Down 1193">
          <a:extLst>
            <a:ext uri="{FF2B5EF4-FFF2-40B4-BE49-F238E27FC236}">
              <a16:creationId xmlns:a16="http://schemas.microsoft.com/office/drawing/2014/main" id="{18BD2910-7DC7-4883-93B5-A2788FCA534B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169</xdr:row>
      <xdr:rowOff>0</xdr:rowOff>
    </xdr:from>
    <xdr:to>
      <xdr:col>60</xdr:col>
      <xdr:colOff>83820</xdr:colOff>
      <xdr:row>169</xdr:row>
      <xdr:rowOff>114300</xdr:rowOff>
    </xdr:to>
    <xdr:sp macro="" textlink="">
      <xdr:nvSpPr>
        <xdr:cNvPr id="1201" name="Arrow: Down 1200">
          <a:extLst>
            <a:ext uri="{FF2B5EF4-FFF2-40B4-BE49-F238E27FC236}">
              <a16:creationId xmlns:a16="http://schemas.microsoft.com/office/drawing/2014/main" id="{658B009E-D383-446E-976D-4634B64E11EC}"/>
            </a:ext>
          </a:extLst>
        </xdr:cNvPr>
        <xdr:cNvSpPr/>
      </xdr:nvSpPr>
      <xdr:spPr>
        <a:xfrm>
          <a:off x="161772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168</xdr:row>
      <xdr:rowOff>0</xdr:rowOff>
    </xdr:from>
    <xdr:to>
      <xdr:col>60</xdr:col>
      <xdr:colOff>83820</xdr:colOff>
      <xdr:row>168</xdr:row>
      <xdr:rowOff>114300</xdr:rowOff>
    </xdr:to>
    <xdr:sp macro="" textlink="">
      <xdr:nvSpPr>
        <xdr:cNvPr id="1203" name="Arrow: Down 1202">
          <a:extLst>
            <a:ext uri="{FF2B5EF4-FFF2-40B4-BE49-F238E27FC236}">
              <a16:creationId xmlns:a16="http://schemas.microsoft.com/office/drawing/2014/main" id="{54BC4051-1BDB-485C-982C-613572FDBDE7}"/>
            </a:ext>
          </a:extLst>
        </xdr:cNvPr>
        <xdr:cNvSpPr/>
      </xdr:nvSpPr>
      <xdr:spPr>
        <a:xfrm rot="10800000">
          <a:off x="161772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170</xdr:row>
      <xdr:rowOff>0</xdr:rowOff>
    </xdr:from>
    <xdr:to>
      <xdr:col>71</xdr:col>
      <xdr:colOff>83820</xdr:colOff>
      <xdr:row>170</xdr:row>
      <xdr:rowOff>114300</xdr:rowOff>
    </xdr:to>
    <xdr:sp macro="" textlink="">
      <xdr:nvSpPr>
        <xdr:cNvPr id="1204" name="Arrow: Down 1203">
          <a:extLst>
            <a:ext uri="{FF2B5EF4-FFF2-40B4-BE49-F238E27FC236}">
              <a16:creationId xmlns:a16="http://schemas.microsoft.com/office/drawing/2014/main" id="{9A501C3B-99D7-4387-95EC-9BAD75294ED3}"/>
            </a:ext>
          </a:extLst>
        </xdr:cNvPr>
        <xdr:cNvSpPr/>
      </xdr:nvSpPr>
      <xdr:spPr>
        <a:xfrm>
          <a:off x="1849374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170</xdr:row>
      <xdr:rowOff>0</xdr:rowOff>
    </xdr:from>
    <xdr:to>
      <xdr:col>45</xdr:col>
      <xdr:colOff>83820</xdr:colOff>
      <xdr:row>170</xdr:row>
      <xdr:rowOff>114300</xdr:rowOff>
    </xdr:to>
    <xdr:sp macro="" textlink="">
      <xdr:nvSpPr>
        <xdr:cNvPr id="1205" name="Arrow: Down 1204">
          <a:extLst>
            <a:ext uri="{FF2B5EF4-FFF2-40B4-BE49-F238E27FC236}">
              <a16:creationId xmlns:a16="http://schemas.microsoft.com/office/drawing/2014/main" id="{9A6B7F34-CB72-4C59-A852-471C06106297}"/>
            </a:ext>
          </a:extLst>
        </xdr:cNvPr>
        <xdr:cNvSpPr/>
      </xdr:nvSpPr>
      <xdr:spPr>
        <a:xfrm rot="10800000">
          <a:off x="114147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170</xdr:row>
      <xdr:rowOff>0</xdr:rowOff>
    </xdr:from>
    <xdr:to>
      <xdr:col>24</xdr:col>
      <xdr:colOff>83820</xdr:colOff>
      <xdr:row>170</xdr:row>
      <xdr:rowOff>114300</xdr:rowOff>
    </xdr:to>
    <xdr:sp macro="" textlink="">
      <xdr:nvSpPr>
        <xdr:cNvPr id="1206" name="Arrow: Down 1205">
          <a:extLst>
            <a:ext uri="{FF2B5EF4-FFF2-40B4-BE49-F238E27FC236}">
              <a16:creationId xmlns:a16="http://schemas.microsoft.com/office/drawing/2014/main" id="{03C085B4-37F2-4F52-B3BD-8C5D4D3641CC}"/>
            </a:ext>
          </a:extLst>
        </xdr:cNvPr>
        <xdr:cNvSpPr/>
      </xdr:nvSpPr>
      <xdr:spPr>
        <a:xfrm>
          <a:off x="644652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11</xdr:col>
      <xdr:colOff>83820</xdr:colOff>
      <xdr:row>170</xdr:row>
      <xdr:rowOff>114300</xdr:rowOff>
    </xdr:to>
    <xdr:sp macro="" textlink="">
      <xdr:nvSpPr>
        <xdr:cNvPr id="1214" name="Arrow: Down 1213">
          <a:extLst>
            <a:ext uri="{FF2B5EF4-FFF2-40B4-BE49-F238E27FC236}">
              <a16:creationId xmlns:a16="http://schemas.microsoft.com/office/drawing/2014/main" id="{54A6D369-D02F-47A3-80B7-A48DE59836E4}"/>
            </a:ext>
          </a:extLst>
        </xdr:cNvPr>
        <xdr:cNvSpPr/>
      </xdr:nvSpPr>
      <xdr:spPr>
        <a:xfrm rot="10800000">
          <a:off x="361950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83820</xdr:colOff>
      <xdr:row>170</xdr:row>
      <xdr:rowOff>114300</xdr:rowOff>
    </xdr:to>
    <xdr:sp macro="" textlink="">
      <xdr:nvSpPr>
        <xdr:cNvPr id="1215" name="Arrow: Down 1214">
          <a:extLst>
            <a:ext uri="{FF2B5EF4-FFF2-40B4-BE49-F238E27FC236}">
              <a16:creationId xmlns:a16="http://schemas.microsoft.com/office/drawing/2014/main" id="{AE41E2DB-6A6C-4C80-B9A8-BEFB1CD9AA4A}"/>
            </a:ext>
          </a:extLst>
        </xdr:cNvPr>
        <xdr:cNvSpPr/>
      </xdr:nvSpPr>
      <xdr:spPr>
        <a:xfrm rot="10800000">
          <a:off x="192786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170</xdr:row>
      <xdr:rowOff>0</xdr:rowOff>
    </xdr:from>
    <xdr:to>
      <xdr:col>39</xdr:col>
      <xdr:colOff>83820</xdr:colOff>
      <xdr:row>170</xdr:row>
      <xdr:rowOff>114300</xdr:rowOff>
    </xdr:to>
    <xdr:sp macro="" textlink="">
      <xdr:nvSpPr>
        <xdr:cNvPr id="1216" name="Arrow: Down 1215">
          <a:extLst>
            <a:ext uri="{FF2B5EF4-FFF2-40B4-BE49-F238E27FC236}">
              <a16:creationId xmlns:a16="http://schemas.microsoft.com/office/drawing/2014/main" id="{FF3E1A33-A8D9-4660-9C92-BB678ACA6BE5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170</xdr:row>
      <xdr:rowOff>0</xdr:rowOff>
    </xdr:from>
    <xdr:to>
      <xdr:col>60</xdr:col>
      <xdr:colOff>83820</xdr:colOff>
      <xdr:row>170</xdr:row>
      <xdr:rowOff>114300</xdr:rowOff>
    </xdr:to>
    <xdr:sp macro="" textlink="">
      <xdr:nvSpPr>
        <xdr:cNvPr id="1218" name="Arrow: Down 1217">
          <a:extLst>
            <a:ext uri="{FF2B5EF4-FFF2-40B4-BE49-F238E27FC236}">
              <a16:creationId xmlns:a16="http://schemas.microsoft.com/office/drawing/2014/main" id="{B3DE5F06-6C63-476B-B49D-55E6DD861526}"/>
            </a:ext>
          </a:extLst>
        </xdr:cNvPr>
        <xdr:cNvSpPr/>
      </xdr:nvSpPr>
      <xdr:spPr>
        <a:xfrm rot="10800000">
          <a:off x="16177260" y="3118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171</xdr:row>
      <xdr:rowOff>0</xdr:rowOff>
    </xdr:from>
    <xdr:to>
      <xdr:col>71</xdr:col>
      <xdr:colOff>83820</xdr:colOff>
      <xdr:row>171</xdr:row>
      <xdr:rowOff>114300</xdr:rowOff>
    </xdr:to>
    <xdr:sp macro="" textlink="">
      <xdr:nvSpPr>
        <xdr:cNvPr id="1219" name="Arrow: Down 1218">
          <a:extLst>
            <a:ext uri="{FF2B5EF4-FFF2-40B4-BE49-F238E27FC236}">
              <a16:creationId xmlns:a16="http://schemas.microsoft.com/office/drawing/2014/main" id="{91AB96E3-0714-4B62-9C68-06CE1D1B1C53}"/>
            </a:ext>
          </a:extLst>
        </xdr:cNvPr>
        <xdr:cNvSpPr/>
      </xdr:nvSpPr>
      <xdr:spPr>
        <a:xfrm>
          <a:off x="1849374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171</xdr:row>
      <xdr:rowOff>0</xdr:rowOff>
    </xdr:from>
    <xdr:to>
      <xdr:col>45</xdr:col>
      <xdr:colOff>83820</xdr:colOff>
      <xdr:row>171</xdr:row>
      <xdr:rowOff>114300</xdr:rowOff>
    </xdr:to>
    <xdr:sp macro="" textlink="">
      <xdr:nvSpPr>
        <xdr:cNvPr id="1220" name="Arrow: Down 1219">
          <a:extLst>
            <a:ext uri="{FF2B5EF4-FFF2-40B4-BE49-F238E27FC236}">
              <a16:creationId xmlns:a16="http://schemas.microsoft.com/office/drawing/2014/main" id="{E3E2F63C-0888-4918-A39B-2D93E7833CB7}"/>
            </a:ext>
          </a:extLst>
        </xdr:cNvPr>
        <xdr:cNvSpPr/>
      </xdr:nvSpPr>
      <xdr:spPr>
        <a:xfrm rot="10800000">
          <a:off x="1141476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171</xdr:row>
      <xdr:rowOff>0</xdr:rowOff>
    </xdr:from>
    <xdr:to>
      <xdr:col>24</xdr:col>
      <xdr:colOff>83820</xdr:colOff>
      <xdr:row>171</xdr:row>
      <xdr:rowOff>114300</xdr:rowOff>
    </xdr:to>
    <xdr:sp macro="" textlink="">
      <xdr:nvSpPr>
        <xdr:cNvPr id="1221" name="Arrow: Down 1220">
          <a:extLst>
            <a:ext uri="{FF2B5EF4-FFF2-40B4-BE49-F238E27FC236}">
              <a16:creationId xmlns:a16="http://schemas.microsoft.com/office/drawing/2014/main" id="{438B9432-06A9-4345-A060-0107A106A21A}"/>
            </a:ext>
          </a:extLst>
        </xdr:cNvPr>
        <xdr:cNvSpPr/>
      </xdr:nvSpPr>
      <xdr:spPr>
        <a:xfrm>
          <a:off x="644652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171</xdr:row>
      <xdr:rowOff>0</xdr:rowOff>
    </xdr:from>
    <xdr:to>
      <xdr:col>5</xdr:col>
      <xdr:colOff>83820</xdr:colOff>
      <xdr:row>171</xdr:row>
      <xdr:rowOff>114300</xdr:rowOff>
    </xdr:to>
    <xdr:sp macro="" textlink="">
      <xdr:nvSpPr>
        <xdr:cNvPr id="1227" name="Arrow: Down 1226">
          <a:extLst>
            <a:ext uri="{FF2B5EF4-FFF2-40B4-BE49-F238E27FC236}">
              <a16:creationId xmlns:a16="http://schemas.microsoft.com/office/drawing/2014/main" id="{3479F9CF-852F-4FC9-8C98-7474285BE513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171</xdr:row>
      <xdr:rowOff>0</xdr:rowOff>
    </xdr:from>
    <xdr:to>
      <xdr:col>11</xdr:col>
      <xdr:colOff>83820</xdr:colOff>
      <xdr:row>171</xdr:row>
      <xdr:rowOff>114300</xdr:rowOff>
    </xdr:to>
    <xdr:sp macro="" textlink="">
      <xdr:nvSpPr>
        <xdr:cNvPr id="1229" name="Arrow: Down 1228">
          <a:extLst>
            <a:ext uri="{FF2B5EF4-FFF2-40B4-BE49-F238E27FC236}">
              <a16:creationId xmlns:a16="http://schemas.microsoft.com/office/drawing/2014/main" id="{AEC12D64-7BBD-4F54-9288-ACF1EAA3EBA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171</xdr:row>
      <xdr:rowOff>0</xdr:rowOff>
    </xdr:from>
    <xdr:to>
      <xdr:col>60</xdr:col>
      <xdr:colOff>83820</xdr:colOff>
      <xdr:row>171</xdr:row>
      <xdr:rowOff>114300</xdr:rowOff>
    </xdr:to>
    <xdr:sp macro="" textlink="">
      <xdr:nvSpPr>
        <xdr:cNvPr id="1231" name="Arrow: Down 1230">
          <a:extLst>
            <a:ext uri="{FF2B5EF4-FFF2-40B4-BE49-F238E27FC236}">
              <a16:creationId xmlns:a16="http://schemas.microsoft.com/office/drawing/2014/main" id="{7E7A6FB0-5219-4743-B52E-B11F9F580E3E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171</xdr:row>
      <xdr:rowOff>0</xdr:rowOff>
    </xdr:from>
    <xdr:to>
      <xdr:col>39</xdr:col>
      <xdr:colOff>83820</xdr:colOff>
      <xdr:row>171</xdr:row>
      <xdr:rowOff>114300</xdr:rowOff>
    </xdr:to>
    <xdr:sp macro="" textlink="">
      <xdr:nvSpPr>
        <xdr:cNvPr id="1232" name="Arrow: Down 1231">
          <a:extLst>
            <a:ext uri="{FF2B5EF4-FFF2-40B4-BE49-F238E27FC236}">
              <a16:creationId xmlns:a16="http://schemas.microsoft.com/office/drawing/2014/main" id="{19E449A9-0499-41FC-A9E0-4D45A5A3C819}"/>
            </a:ext>
          </a:extLst>
        </xdr:cNvPr>
        <xdr:cNvSpPr/>
      </xdr:nvSpPr>
      <xdr:spPr>
        <a:xfrm rot="10800000">
          <a:off x="96316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172</xdr:row>
      <xdr:rowOff>0</xdr:rowOff>
    </xdr:from>
    <xdr:to>
      <xdr:col>71</xdr:col>
      <xdr:colOff>83820</xdr:colOff>
      <xdr:row>172</xdr:row>
      <xdr:rowOff>114300</xdr:rowOff>
    </xdr:to>
    <xdr:sp macro="" textlink="">
      <xdr:nvSpPr>
        <xdr:cNvPr id="1233" name="Arrow: Down 1232">
          <a:extLst>
            <a:ext uri="{FF2B5EF4-FFF2-40B4-BE49-F238E27FC236}">
              <a16:creationId xmlns:a16="http://schemas.microsoft.com/office/drawing/2014/main" id="{179F4C67-D1AE-44DE-A31F-637264706A35}"/>
            </a:ext>
          </a:extLst>
        </xdr:cNvPr>
        <xdr:cNvSpPr/>
      </xdr:nvSpPr>
      <xdr:spPr>
        <a:xfrm>
          <a:off x="20185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172</xdr:row>
      <xdr:rowOff>0</xdr:rowOff>
    </xdr:from>
    <xdr:to>
      <xdr:col>24</xdr:col>
      <xdr:colOff>83820</xdr:colOff>
      <xdr:row>172</xdr:row>
      <xdr:rowOff>114300</xdr:rowOff>
    </xdr:to>
    <xdr:sp macro="" textlink="">
      <xdr:nvSpPr>
        <xdr:cNvPr id="1235" name="Arrow: Down 1234">
          <a:extLst>
            <a:ext uri="{FF2B5EF4-FFF2-40B4-BE49-F238E27FC236}">
              <a16:creationId xmlns:a16="http://schemas.microsoft.com/office/drawing/2014/main" id="{CFA28A94-7B73-41DC-B321-E35A0887325D}"/>
            </a:ext>
          </a:extLst>
        </xdr:cNvPr>
        <xdr:cNvSpPr/>
      </xdr:nvSpPr>
      <xdr:spPr>
        <a:xfrm>
          <a:off x="6469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5</xdr:col>
      <xdr:colOff>83820</xdr:colOff>
      <xdr:row>172</xdr:row>
      <xdr:rowOff>114300</xdr:rowOff>
    </xdr:to>
    <xdr:sp macro="" textlink="">
      <xdr:nvSpPr>
        <xdr:cNvPr id="1236" name="Arrow: Down 1235">
          <a:extLst>
            <a:ext uri="{FF2B5EF4-FFF2-40B4-BE49-F238E27FC236}">
              <a16:creationId xmlns:a16="http://schemas.microsoft.com/office/drawing/2014/main" id="{60EFABB4-18CC-4A55-B470-7F0CE052CE4C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172</xdr:row>
      <xdr:rowOff>0</xdr:rowOff>
    </xdr:from>
    <xdr:to>
      <xdr:col>11</xdr:col>
      <xdr:colOff>83820</xdr:colOff>
      <xdr:row>172</xdr:row>
      <xdr:rowOff>114300</xdr:rowOff>
    </xdr:to>
    <xdr:sp macro="" textlink="">
      <xdr:nvSpPr>
        <xdr:cNvPr id="1237" name="Arrow: Down 1236">
          <a:extLst>
            <a:ext uri="{FF2B5EF4-FFF2-40B4-BE49-F238E27FC236}">
              <a16:creationId xmlns:a16="http://schemas.microsoft.com/office/drawing/2014/main" id="{4A571F86-ADBA-447B-85A2-8A113BE37C6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172</xdr:row>
      <xdr:rowOff>0</xdr:rowOff>
    </xdr:from>
    <xdr:to>
      <xdr:col>60</xdr:col>
      <xdr:colOff>83820</xdr:colOff>
      <xdr:row>172</xdr:row>
      <xdr:rowOff>114300</xdr:rowOff>
    </xdr:to>
    <xdr:sp macro="" textlink="">
      <xdr:nvSpPr>
        <xdr:cNvPr id="1238" name="Arrow: Down 1237">
          <a:extLst>
            <a:ext uri="{FF2B5EF4-FFF2-40B4-BE49-F238E27FC236}">
              <a16:creationId xmlns:a16="http://schemas.microsoft.com/office/drawing/2014/main" id="{903C114B-5F8A-406B-B7DB-79A99A9895B5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172</xdr:row>
      <xdr:rowOff>0</xdr:rowOff>
    </xdr:from>
    <xdr:to>
      <xdr:col>39</xdr:col>
      <xdr:colOff>83820</xdr:colOff>
      <xdr:row>172</xdr:row>
      <xdr:rowOff>114300</xdr:rowOff>
    </xdr:to>
    <xdr:sp macro="" textlink="">
      <xdr:nvSpPr>
        <xdr:cNvPr id="1242" name="Arrow: Down 1241">
          <a:extLst>
            <a:ext uri="{FF2B5EF4-FFF2-40B4-BE49-F238E27FC236}">
              <a16:creationId xmlns:a16="http://schemas.microsoft.com/office/drawing/2014/main" id="{B41B6D56-6093-4973-B6D6-EAA2B12DB33E}"/>
            </a:ext>
          </a:extLst>
        </xdr:cNvPr>
        <xdr:cNvSpPr/>
      </xdr:nvSpPr>
      <xdr:spPr>
        <a:xfrm>
          <a:off x="963168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172</xdr:row>
      <xdr:rowOff>0</xdr:rowOff>
    </xdr:from>
    <xdr:to>
      <xdr:col>45</xdr:col>
      <xdr:colOff>83820</xdr:colOff>
      <xdr:row>172</xdr:row>
      <xdr:rowOff>114300</xdr:rowOff>
    </xdr:to>
    <xdr:sp macro="" textlink="">
      <xdr:nvSpPr>
        <xdr:cNvPr id="1243" name="Arrow: Down 1242">
          <a:extLst>
            <a:ext uri="{FF2B5EF4-FFF2-40B4-BE49-F238E27FC236}">
              <a16:creationId xmlns:a16="http://schemas.microsoft.com/office/drawing/2014/main" id="{745DFAE3-C781-42EB-A433-42D0EAE34D02}"/>
            </a:ext>
          </a:extLst>
        </xdr:cNvPr>
        <xdr:cNvSpPr/>
      </xdr:nvSpPr>
      <xdr:spPr>
        <a:xfrm>
          <a:off x="1143762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173</xdr:row>
      <xdr:rowOff>0</xdr:rowOff>
    </xdr:from>
    <xdr:to>
      <xdr:col>71</xdr:col>
      <xdr:colOff>83820</xdr:colOff>
      <xdr:row>173</xdr:row>
      <xdr:rowOff>114300</xdr:rowOff>
    </xdr:to>
    <xdr:sp macro="" textlink="">
      <xdr:nvSpPr>
        <xdr:cNvPr id="1244" name="Arrow: Down 1243">
          <a:extLst>
            <a:ext uri="{FF2B5EF4-FFF2-40B4-BE49-F238E27FC236}">
              <a16:creationId xmlns:a16="http://schemas.microsoft.com/office/drawing/2014/main" id="{79C2634B-EC26-4B91-84E8-696F121EE051}"/>
            </a:ext>
          </a:extLst>
        </xdr:cNvPr>
        <xdr:cNvSpPr/>
      </xdr:nvSpPr>
      <xdr:spPr>
        <a:xfrm>
          <a:off x="17960340" y="3155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173</xdr:row>
      <xdr:rowOff>0</xdr:rowOff>
    </xdr:from>
    <xdr:to>
      <xdr:col>45</xdr:col>
      <xdr:colOff>83820</xdr:colOff>
      <xdr:row>173</xdr:row>
      <xdr:rowOff>114300</xdr:rowOff>
    </xdr:to>
    <xdr:sp macro="" textlink="">
      <xdr:nvSpPr>
        <xdr:cNvPr id="1252" name="Arrow: Down 1251">
          <a:extLst>
            <a:ext uri="{FF2B5EF4-FFF2-40B4-BE49-F238E27FC236}">
              <a16:creationId xmlns:a16="http://schemas.microsoft.com/office/drawing/2014/main" id="{D3CEE987-C075-4060-9923-19B281729701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173</xdr:row>
      <xdr:rowOff>0</xdr:rowOff>
    </xdr:from>
    <xdr:to>
      <xdr:col>39</xdr:col>
      <xdr:colOff>83820</xdr:colOff>
      <xdr:row>173</xdr:row>
      <xdr:rowOff>114300</xdr:rowOff>
    </xdr:to>
    <xdr:sp macro="" textlink="">
      <xdr:nvSpPr>
        <xdr:cNvPr id="1254" name="Arrow: Down 1253">
          <a:extLst>
            <a:ext uri="{FF2B5EF4-FFF2-40B4-BE49-F238E27FC236}">
              <a16:creationId xmlns:a16="http://schemas.microsoft.com/office/drawing/2014/main" id="{129931A5-F68C-447E-BB00-90312D031D4A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173</xdr:row>
      <xdr:rowOff>0</xdr:rowOff>
    </xdr:from>
    <xdr:to>
      <xdr:col>11</xdr:col>
      <xdr:colOff>83820</xdr:colOff>
      <xdr:row>173</xdr:row>
      <xdr:rowOff>114300</xdr:rowOff>
    </xdr:to>
    <xdr:sp macro="" textlink="">
      <xdr:nvSpPr>
        <xdr:cNvPr id="1256" name="Arrow: Down 1255">
          <a:extLst>
            <a:ext uri="{FF2B5EF4-FFF2-40B4-BE49-F238E27FC236}">
              <a16:creationId xmlns:a16="http://schemas.microsoft.com/office/drawing/2014/main" id="{9986C4CD-5848-4568-8CFE-AC45F5EA951A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173</xdr:row>
      <xdr:rowOff>0</xdr:rowOff>
    </xdr:from>
    <xdr:to>
      <xdr:col>24</xdr:col>
      <xdr:colOff>83820</xdr:colOff>
      <xdr:row>173</xdr:row>
      <xdr:rowOff>114300</xdr:rowOff>
    </xdr:to>
    <xdr:sp macro="" textlink="">
      <xdr:nvSpPr>
        <xdr:cNvPr id="1257" name="Arrow: Down 1256">
          <a:extLst>
            <a:ext uri="{FF2B5EF4-FFF2-40B4-BE49-F238E27FC236}">
              <a16:creationId xmlns:a16="http://schemas.microsoft.com/office/drawing/2014/main" id="{A068FFC5-10C9-4EA8-9C26-C658BB70C709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5</xdr:col>
      <xdr:colOff>83820</xdr:colOff>
      <xdr:row>173</xdr:row>
      <xdr:rowOff>114300</xdr:rowOff>
    </xdr:to>
    <xdr:sp macro="" textlink="">
      <xdr:nvSpPr>
        <xdr:cNvPr id="1259" name="Arrow: Down 1258">
          <a:extLst>
            <a:ext uri="{FF2B5EF4-FFF2-40B4-BE49-F238E27FC236}">
              <a16:creationId xmlns:a16="http://schemas.microsoft.com/office/drawing/2014/main" id="{6B1661B0-7ACA-4985-BE54-290472C57437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173</xdr:row>
      <xdr:rowOff>0</xdr:rowOff>
    </xdr:from>
    <xdr:to>
      <xdr:col>60</xdr:col>
      <xdr:colOff>83820</xdr:colOff>
      <xdr:row>173</xdr:row>
      <xdr:rowOff>114300</xdr:rowOff>
    </xdr:to>
    <xdr:sp macro="" textlink="">
      <xdr:nvSpPr>
        <xdr:cNvPr id="1261" name="Arrow: Down 1260">
          <a:extLst>
            <a:ext uri="{FF2B5EF4-FFF2-40B4-BE49-F238E27FC236}">
              <a16:creationId xmlns:a16="http://schemas.microsoft.com/office/drawing/2014/main" id="{57D9F07F-9044-45DB-A7B4-73300BCAECB8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174</xdr:row>
      <xdr:rowOff>0</xdr:rowOff>
    </xdr:from>
    <xdr:to>
      <xdr:col>71</xdr:col>
      <xdr:colOff>83820</xdr:colOff>
      <xdr:row>174</xdr:row>
      <xdr:rowOff>114300</xdr:rowOff>
    </xdr:to>
    <xdr:sp macro="" textlink="">
      <xdr:nvSpPr>
        <xdr:cNvPr id="1269" name="Arrow: Down 1268">
          <a:extLst>
            <a:ext uri="{FF2B5EF4-FFF2-40B4-BE49-F238E27FC236}">
              <a16:creationId xmlns:a16="http://schemas.microsoft.com/office/drawing/2014/main" id="{96DEA6FE-7104-4230-9815-3CAC1AD1C8C0}"/>
            </a:ext>
          </a:extLst>
        </xdr:cNvPr>
        <xdr:cNvSpPr/>
      </xdr:nvSpPr>
      <xdr:spPr>
        <a:xfrm>
          <a:off x="1796034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174</xdr:row>
      <xdr:rowOff>0</xdr:rowOff>
    </xdr:from>
    <xdr:to>
      <xdr:col>45</xdr:col>
      <xdr:colOff>83820</xdr:colOff>
      <xdr:row>174</xdr:row>
      <xdr:rowOff>114300</xdr:rowOff>
    </xdr:to>
    <xdr:sp macro="" textlink="">
      <xdr:nvSpPr>
        <xdr:cNvPr id="1270" name="Arrow: Down 1269">
          <a:extLst>
            <a:ext uri="{FF2B5EF4-FFF2-40B4-BE49-F238E27FC236}">
              <a16:creationId xmlns:a16="http://schemas.microsoft.com/office/drawing/2014/main" id="{5DEC72C7-A7DA-462C-B580-598151639655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174</xdr:row>
      <xdr:rowOff>0</xdr:rowOff>
    </xdr:from>
    <xdr:to>
      <xdr:col>39</xdr:col>
      <xdr:colOff>83820</xdr:colOff>
      <xdr:row>174</xdr:row>
      <xdr:rowOff>114300</xdr:rowOff>
    </xdr:to>
    <xdr:sp macro="" textlink="">
      <xdr:nvSpPr>
        <xdr:cNvPr id="1271" name="Arrow: Down 1270">
          <a:extLst>
            <a:ext uri="{FF2B5EF4-FFF2-40B4-BE49-F238E27FC236}">
              <a16:creationId xmlns:a16="http://schemas.microsoft.com/office/drawing/2014/main" id="{23D4FF8E-AB77-41EA-9D2D-261A4F473EBF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174</xdr:row>
      <xdr:rowOff>0</xdr:rowOff>
    </xdr:from>
    <xdr:to>
      <xdr:col>11</xdr:col>
      <xdr:colOff>83820</xdr:colOff>
      <xdr:row>174</xdr:row>
      <xdr:rowOff>114300</xdr:rowOff>
    </xdr:to>
    <xdr:sp macro="" textlink="">
      <xdr:nvSpPr>
        <xdr:cNvPr id="1272" name="Arrow: Down 1271">
          <a:extLst>
            <a:ext uri="{FF2B5EF4-FFF2-40B4-BE49-F238E27FC236}">
              <a16:creationId xmlns:a16="http://schemas.microsoft.com/office/drawing/2014/main" id="{F2A85568-8B70-4598-887B-B81AB18A9648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174</xdr:row>
      <xdr:rowOff>0</xdr:rowOff>
    </xdr:from>
    <xdr:to>
      <xdr:col>24</xdr:col>
      <xdr:colOff>83820</xdr:colOff>
      <xdr:row>174</xdr:row>
      <xdr:rowOff>114300</xdr:rowOff>
    </xdr:to>
    <xdr:sp macro="" textlink="">
      <xdr:nvSpPr>
        <xdr:cNvPr id="1273" name="Arrow: Down 1272">
          <a:extLst>
            <a:ext uri="{FF2B5EF4-FFF2-40B4-BE49-F238E27FC236}">
              <a16:creationId xmlns:a16="http://schemas.microsoft.com/office/drawing/2014/main" id="{1B588769-9ED2-4B09-A6F5-1E5E2C2C1A24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83820</xdr:colOff>
      <xdr:row>174</xdr:row>
      <xdr:rowOff>114300</xdr:rowOff>
    </xdr:to>
    <xdr:sp macro="" textlink="">
      <xdr:nvSpPr>
        <xdr:cNvPr id="1274" name="Arrow: Down 1273">
          <a:extLst>
            <a:ext uri="{FF2B5EF4-FFF2-40B4-BE49-F238E27FC236}">
              <a16:creationId xmlns:a16="http://schemas.microsoft.com/office/drawing/2014/main" id="{4E7B8F9E-767F-46A8-9FFC-4ECDDDFB0502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174</xdr:row>
      <xdr:rowOff>0</xdr:rowOff>
    </xdr:from>
    <xdr:to>
      <xdr:col>60</xdr:col>
      <xdr:colOff>83820</xdr:colOff>
      <xdr:row>174</xdr:row>
      <xdr:rowOff>114300</xdr:rowOff>
    </xdr:to>
    <xdr:sp macro="" textlink="">
      <xdr:nvSpPr>
        <xdr:cNvPr id="1275" name="Arrow: Down 1274">
          <a:extLst>
            <a:ext uri="{FF2B5EF4-FFF2-40B4-BE49-F238E27FC236}">
              <a16:creationId xmlns:a16="http://schemas.microsoft.com/office/drawing/2014/main" id="{B71B9B81-F9A7-4323-BE20-77AFF7670C32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175</xdr:row>
      <xdr:rowOff>0</xdr:rowOff>
    </xdr:from>
    <xdr:to>
      <xdr:col>71</xdr:col>
      <xdr:colOff>83820</xdr:colOff>
      <xdr:row>175</xdr:row>
      <xdr:rowOff>114300</xdr:rowOff>
    </xdr:to>
    <xdr:sp macro="" textlink="">
      <xdr:nvSpPr>
        <xdr:cNvPr id="1276" name="Arrow: Down 1275">
          <a:extLst>
            <a:ext uri="{FF2B5EF4-FFF2-40B4-BE49-F238E27FC236}">
              <a16:creationId xmlns:a16="http://schemas.microsoft.com/office/drawing/2014/main" id="{10FDF5F4-9CAD-4710-A657-BBF73FCAA78C}"/>
            </a:ext>
          </a:extLst>
        </xdr:cNvPr>
        <xdr:cNvSpPr/>
      </xdr:nvSpPr>
      <xdr:spPr>
        <a:xfrm>
          <a:off x="1840992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175</xdr:row>
      <xdr:rowOff>0</xdr:rowOff>
    </xdr:from>
    <xdr:to>
      <xdr:col>45</xdr:col>
      <xdr:colOff>83820</xdr:colOff>
      <xdr:row>175</xdr:row>
      <xdr:rowOff>114300</xdr:rowOff>
    </xdr:to>
    <xdr:sp macro="" textlink="">
      <xdr:nvSpPr>
        <xdr:cNvPr id="1277" name="Arrow: Down 1276">
          <a:extLst>
            <a:ext uri="{FF2B5EF4-FFF2-40B4-BE49-F238E27FC236}">
              <a16:creationId xmlns:a16="http://schemas.microsoft.com/office/drawing/2014/main" id="{3265590E-E39E-4FC1-AD28-118A7060DB06}"/>
            </a:ext>
          </a:extLst>
        </xdr:cNvPr>
        <xdr:cNvSpPr/>
      </xdr:nvSpPr>
      <xdr:spPr>
        <a:xfrm rot="10800000">
          <a:off x="1133094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175</xdr:row>
      <xdr:rowOff>0</xdr:rowOff>
    </xdr:from>
    <xdr:to>
      <xdr:col>39</xdr:col>
      <xdr:colOff>83820</xdr:colOff>
      <xdr:row>175</xdr:row>
      <xdr:rowOff>114300</xdr:rowOff>
    </xdr:to>
    <xdr:sp macro="" textlink="">
      <xdr:nvSpPr>
        <xdr:cNvPr id="1278" name="Arrow: Down 1277">
          <a:extLst>
            <a:ext uri="{FF2B5EF4-FFF2-40B4-BE49-F238E27FC236}">
              <a16:creationId xmlns:a16="http://schemas.microsoft.com/office/drawing/2014/main" id="{DE5318AD-7DD2-4656-A1D8-045246EF4E8E}"/>
            </a:ext>
          </a:extLst>
        </xdr:cNvPr>
        <xdr:cNvSpPr/>
      </xdr:nvSpPr>
      <xdr:spPr>
        <a:xfrm rot="10800000">
          <a:off x="952500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175</xdr:row>
      <xdr:rowOff>0</xdr:rowOff>
    </xdr:from>
    <xdr:to>
      <xdr:col>5</xdr:col>
      <xdr:colOff>83820</xdr:colOff>
      <xdr:row>175</xdr:row>
      <xdr:rowOff>114300</xdr:rowOff>
    </xdr:to>
    <xdr:sp macro="" textlink="">
      <xdr:nvSpPr>
        <xdr:cNvPr id="1283" name="Arrow: Down 1282">
          <a:extLst>
            <a:ext uri="{FF2B5EF4-FFF2-40B4-BE49-F238E27FC236}">
              <a16:creationId xmlns:a16="http://schemas.microsoft.com/office/drawing/2014/main" id="{933129C3-E64E-4B5D-B17A-EFE6AC00DC22}"/>
            </a:ext>
          </a:extLst>
        </xdr:cNvPr>
        <xdr:cNvSpPr/>
      </xdr:nvSpPr>
      <xdr:spPr>
        <a:xfrm>
          <a:off x="192786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175</xdr:row>
      <xdr:rowOff>0</xdr:rowOff>
    </xdr:from>
    <xdr:to>
      <xdr:col>11</xdr:col>
      <xdr:colOff>83820</xdr:colOff>
      <xdr:row>175</xdr:row>
      <xdr:rowOff>114300</xdr:rowOff>
    </xdr:to>
    <xdr:sp macro="" textlink="">
      <xdr:nvSpPr>
        <xdr:cNvPr id="1284" name="Arrow: Down 1283">
          <a:extLst>
            <a:ext uri="{FF2B5EF4-FFF2-40B4-BE49-F238E27FC236}">
              <a16:creationId xmlns:a16="http://schemas.microsoft.com/office/drawing/2014/main" id="{F56DACE5-D6E5-4ADD-A6A8-1F5B5C08AB40}"/>
            </a:ext>
          </a:extLst>
        </xdr:cNvPr>
        <xdr:cNvSpPr/>
      </xdr:nvSpPr>
      <xdr:spPr>
        <a:xfrm>
          <a:off x="36195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175</xdr:row>
      <xdr:rowOff>0</xdr:rowOff>
    </xdr:from>
    <xdr:to>
      <xdr:col>24</xdr:col>
      <xdr:colOff>83820</xdr:colOff>
      <xdr:row>175</xdr:row>
      <xdr:rowOff>114300</xdr:rowOff>
    </xdr:to>
    <xdr:sp macro="" textlink="">
      <xdr:nvSpPr>
        <xdr:cNvPr id="1285" name="Arrow: Down 1284">
          <a:extLst>
            <a:ext uri="{FF2B5EF4-FFF2-40B4-BE49-F238E27FC236}">
              <a16:creationId xmlns:a16="http://schemas.microsoft.com/office/drawing/2014/main" id="{F1C79D48-082C-49C9-82CB-611C2DDC39C8}"/>
            </a:ext>
          </a:extLst>
        </xdr:cNvPr>
        <xdr:cNvSpPr/>
      </xdr:nvSpPr>
      <xdr:spPr>
        <a:xfrm>
          <a:off x="63627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45719</xdr:colOff>
      <xdr:row>175</xdr:row>
      <xdr:rowOff>76200</xdr:rowOff>
    </xdr:to>
    <xdr:sp macro="" textlink="">
      <xdr:nvSpPr>
        <xdr:cNvPr id="1286" name="Arrow: Down 1285">
          <a:extLst>
            <a:ext uri="{FF2B5EF4-FFF2-40B4-BE49-F238E27FC236}">
              <a16:creationId xmlns:a16="http://schemas.microsoft.com/office/drawing/2014/main" id="{80F7C502-58DE-42F1-9213-1D329FC275E2}"/>
            </a:ext>
          </a:extLst>
        </xdr:cNvPr>
        <xdr:cNvSpPr/>
      </xdr:nvSpPr>
      <xdr:spPr>
        <a:xfrm>
          <a:off x="16093440" y="32103060"/>
          <a:ext cx="45719" cy="762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176</xdr:row>
      <xdr:rowOff>0</xdr:rowOff>
    </xdr:from>
    <xdr:to>
      <xdr:col>71</xdr:col>
      <xdr:colOff>83820</xdr:colOff>
      <xdr:row>176</xdr:row>
      <xdr:rowOff>114300</xdr:rowOff>
    </xdr:to>
    <xdr:sp macro="" textlink="">
      <xdr:nvSpPr>
        <xdr:cNvPr id="1287" name="Arrow: Down 1286">
          <a:extLst>
            <a:ext uri="{FF2B5EF4-FFF2-40B4-BE49-F238E27FC236}">
              <a16:creationId xmlns:a16="http://schemas.microsoft.com/office/drawing/2014/main" id="{A5458EE3-3EDD-4039-B202-383F2EE59A9E}"/>
            </a:ext>
          </a:extLst>
        </xdr:cNvPr>
        <xdr:cNvSpPr/>
      </xdr:nvSpPr>
      <xdr:spPr>
        <a:xfrm>
          <a:off x="1840992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176</xdr:row>
      <xdr:rowOff>0</xdr:rowOff>
    </xdr:from>
    <xdr:to>
      <xdr:col>45</xdr:col>
      <xdr:colOff>83820</xdr:colOff>
      <xdr:row>176</xdr:row>
      <xdr:rowOff>114300</xdr:rowOff>
    </xdr:to>
    <xdr:sp macro="" textlink="">
      <xdr:nvSpPr>
        <xdr:cNvPr id="1288" name="Arrow: Down 1287">
          <a:extLst>
            <a:ext uri="{FF2B5EF4-FFF2-40B4-BE49-F238E27FC236}">
              <a16:creationId xmlns:a16="http://schemas.microsoft.com/office/drawing/2014/main" id="{AD521DCA-B0ED-4B8A-9452-AF379217AD03}"/>
            </a:ext>
          </a:extLst>
        </xdr:cNvPr>
        <xdr:cNvSpPr/>
      </xdr:nvSpPr>
      <xdr:spPr>
        <a:xfrm rot="10800000">
          <a:off x="113309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176</xdr:row>
      <xdr:rowOff>0</xdr:rowOff>
    </xdr:from>
    <xdr:to>
      <xdr:col>11</xdr:col>
      <xdr:colOff>83820</xdr:colOff>
      <xdr:row>176</xdr:row>
      <xdr:rowOff>114300</xdr:rowOff>
    </xdr:to>
    <xdr:sp macro="" textlink="">
      <xdr:nvSpPr>
        <xdr:cNvPr id="1295" name="Arrow: Down 1294">
          <a:extLst>
            <a:ext uri="{FF2B5EF4-FFF2-40B4-BE49-F238E27FC236}">
              <a16:creationId xmlns:a16="http://schemas.microsoft.com/office/drawing/2014/main" id="{7C410A07-6308-4881-8AB3-6A775D2D06B4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176</xdr:row>
      <xdr:rowOff>0</xdr:rowOff>
    </xdr:from>
    <xdr:to>
      <xdr:col>5</xdr:col>
      <xdr:colOff>83820</xdr:colOff>
      <xdr:row>176</xdr:row>
      <xdr:rowOff>114300</xdr:rowOff>
    </xdr:to>
    <xdr:sp macro="" textlink="">
      <xdr:nvSpPr>
        <xdr:cNvPr id="1297" name="Arrow: Down 1296">
          <a:extLst>
            <a:ext uri="{FF2B5EF4-FFF2-40B4-BE49-F238E27FC236}">
              <a16:creationId xmlns:a16="http://schemas.microsoft.com/office/drawing/2014/main" id="{D6FC2B43-B686-4CED-B1C7-02D1180B93A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176</xdr:row>
      <xdr:rowOff>0</xdr:rowOff>
    </xdr:from>
    <xdr:to>
      <xdr:col>24</xdr:col>
      <xdr:colOff>83820</xdr:colOff>
      <xdr:row>176</xdr:row>
      <xdr:rowOff>114300</xdr:rowOff>
    </xdr:to>
    <xdr:sp macro="" textlink="">
      <xdr:nvSpPr>
        <xdr:cNvPr id="1298" name="Arrow: Down 1297">
          <a:extLst>
            <a:ext uri="{FF2B5EF4-FFF2-40B4-BE49-F238E27FC236}">
              <a16:creationId xmlns:a16="http://schemas.microsoft.com/office/drawing/2014/main" id="{692B6E32-D8A2-41A6-9DF5-D09AB2F99A09}"/>
            </a:ext>
          </a:extLst>
        </xdr:cNvPr>
        <xdr:cNvSpPr/>
      </xdr:nvSpPr>
      <xdr:spPr>
        <a:xfrm rot="10800000">
          <a:off x="63627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176</xdr:row>
      <xdr:rowOff>0</xdr:rowOff>
    </xdr:from>
    <xdr:to>
      <xdr:col>60</xdr:col>
      <xdr:colOff>83820</xdr:colOff>
      <xdr:row>176</xdr:row>
      <xdr:rowOff>114300</xdr:rowOff>
    </xdr:to>
    <xdr:sp macro="" textlink="">
      <xdr:nvSpPr>
        <xdr:cNvPr id="1299" name="Arrow: Down 1298">
          <a:extLst>
            <a:ext uri="{FF2B5EF4-FFF2-40B4-BE49-F238E27FC236}">
              <a16:creationId xmlns:a16="http://schemas.microsoft.com/office/drawing/2014/main" id="{3D693766-27C5-4E1B-ACB1-FEC601CA2606}"/>
            </a:ext>
          </a:extLst>
        </xdr:cNvPr>
        <xdr:cNvSpPr/>
      </xdr:nvSpPr>
      <xdr:spPr>
        <a:xfrm rot="10800000">
          <a:off x="1609344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176</xdr:row>
      <xdr:rowOff>0</xdr:rowOff>
    </xdr:from>
    <xdr:to>
      <xdr:col>39</xdr:col>
      <xdr:colOff>83820</xdr:colOff>
      <xdr:row>176</xdr:row>
      <xdr:rowOff>114300</xdr:rowOff>
    </xdr:to>
    <xdr:sp macro="" textlink="">
      <xdr:nvSpPr>
        <xdr:cNvPr id="1301" name="Arrow: Down 1300">
          <a:extLst>
            <a:ext uri="{FF2B5EF4-FFF2-40B4-BE49-F238E27FC236}">
              <a16:creationId xmlns:a16="http://schemas.microsoft.com/office/drawing/2014/main" id="{0CF8FC81-63FD-49BF-9241-E4A2DA2F427E}"/>
            </a:ext>
          </a:extLst>
        </xdr:cNvPr>
        <xdr:cNvSpPr/>
      </xdr:nvSpPr>
      <xdr:spPr>
        <a:xfrm>
          <a:off x="95250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177</xdr:row>
      <xdr:rowOff>0</xdr:rowOff>
    </xdr:from>
    <xdr:to>
      <xdr:col>71</xdr:col>
      <xdr:colOff>83820</xdr:colOff>
      <xdr:row>177</xdr:row>
      <xdr:rowOff>114300</xdr:rowOff>
    </xdr:to>
    <xdr:sp macro="" textlink="">
      <xdr:nvSpPr>
        <xdr:cNvPr id="1302" name="Arrow: Down 1301">
          <a:extLst>
            <a:ext uri="{FF2B5EF4-FFF2-40B4-BE49-F238E27FC236}">
              <a16:creationId xmlns:a16="http://schemas.microsoft.com/office/drawing/2014/main" id="{09B1B329-C41D-408D-A95D-EAB6F30EB3B8}"/>
            </a:ext>
          </a:extLst>
        </xdr:cNvPr>
        <xdr:cNvSpPr/>
      </xdr:nvSpPr>
      <xdr:spPr>
        <a:xfrm>
          <a:off x="1840992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177</xdr:row>
      <xdr:rowOff>0</xdr:rowOff>
    </xdr:from>
    <xdr:to>
      <xdr:col>45</xdr:col>
      <xdr:colOff>83820</xdr:colOff>
      <xdr:row>177</xdr:row>
      <xdr:rowOff>114300</xdr:rowOff>
    </xdr:to>
    <xdr:sp macro="" textlink="">
      <xdr:nvSpPr>
        <xdr:cNvPr id="1303" name="Arrow: Down 1302">
          <a:extLst>
            <a:ext uri="{FF2B5EF4-FFF2-40B4-BE49-F238E27FC236}">
              <a16:creationId xmlns:a16="http://schemas.microsoft.com/office/drawing/2014/main" id="{3B0E9BBD-61D4-42A5-BCEB-63A0D78CA2A4}"/>
            </a:ext>
          </a:extLst>
        </xdr:cNvPr>
        <xdr:cNvSpPr/>
      </xdr:nvSpPr>
      <xdr:spPr>
        <a:xfrm rot="10800000">
          <a:off x="1133094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177</xdr:row>
      <xdr:rowOff>0</xdr:rowOff>
    </xdr:from>
    <xdr:to>
      <xdr:col>11</xdr:col>
      <xdr:colOff>83820</xdr:colOff>
      <xdr:row>177</xdr:row>
      <xdr:rowOff>114300</xdr:rowOff>
    </xdr:to>
    <xdr:sp macro="" textlink="">
      <xdr:nvSpPr>
        <xdr:cNvPr id="1304" name="Arrow: Down 1303">
          <a:extLst>
            <a:ext uri="{FF2B5EF4-FFF2-40B4-BE49-F238E27FC236}">
              <a16:creationId xmlns:a16="http://schemas.microsoft.com/office/drawing/2014/main" id="{5F97164A-A090-448B-A26B-B4847E917C50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177</xdr:row>
      <xdr:rowOff>0</xdr:rowOff>
    </xdr:from>
    <xdr:to>
      <xdr:col>5</xdr:col>
      <xdr:colOff>83820</xdr:colOff>
      <xdr:row>177</xdr:row>
      <xdr:rowOff>114300</xdr:rowOff>
    </xdr:to>
    <xdr:sp macro="" textlink="">
      <xdr:nvSpPr>
        <xdr:cNvPr id="1305" name="Arrow: Down 1304">
          <a:extLst>
            <a:ext uri="{FF2B5EF4-FFF2-40B4-BE49-F238E27FC236}">
              <a16:creationId xmlns:a16="http://schemas.microsoft.com/office/drawing/2014/main" id="{58334E99-D024-4AF3-86FD-D99D805E0F2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83820</xdr:colOff>
      <xdr:row>175</xdr:row>
      <xdr:rowOff>114300</xdr:rowOff>
    </xdr:to>
    <xdr:sp macro="" textlink="">
      <xdr:nvSpPr>
        <xdr:cNvPr id="1311" name="Arrow: Down 1310">
          <a:extLst>
            <a:ext uri="{FF2B5EF4-FFF2-40B4-BE49-F238E27FC236}">
              <a16:creationId xmlns:a16="http://schemas.microsoft.com/office/drawing/2014/main" id="{86988D28-AD60-4FC4-A13B-0AB7966B13A0}"/>
            </a:ext>
          </a:extLst>
        </xdr:cNvPr>
        <xdr:cNvSpPr/>
      </xdr:nvSpPr>
      <xdr:spPr>
        <a:xfrm>
          <a:off x="160934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177</xdr:row>
      <xdr:rowOff>0</xdr:rowOff>
    </xdr:from>
    <xdr:to>
      <xdr:col>24</xdr:col>
      <xdr:colOff>83820</xdr:colOff>
      <xdr:row>177</xdr:row>
      <xdr:rowOff>114300</xdr:rowOff>
    </xdr:to>
    <xdr:sp macro="" textlink="">
      <xdr:nvSpPr>
        <xdr:cNvPr id="1313" name="Arrow: Down 1312">
          <a:extLst>
            <a:ext uri="{FF2B5EF4-FFF2-40B4-BE49-F238E27FC236}">
              <a16:creationId xmlns:a16="http://schemas.microsoft.com/office/drawing/2014/main" id="{2BF9049A-585F-46F0-8A4C-345F314330B5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177</xdr:row>
      <xdr:rowOff>0</xdr:rowOff>
    </xdr:from>
    <xdr:to>
      <xdr:col>39</xdr:col>
      <xdr:colOff>83820</xdr:colOff>
      <xdr:row>177</xdr:row>
      <xdr:rowOff>114300</xdr:rowOff>
    </xdr:to>
    <xdr:sp macro="" textlink="">
      <xdr:nvSpPr>
        <xdr:cNvPr id="1315" name="Arrow: Down 1314">
          <a:extLst>
            <a:ext uri="{FF2B5EF4-FFF2-40B4-BE49-F238E27FC236}">
              <a16:creationId xmlns:a16="http://schemas.microsoft.com/office/drawing/2014/main" id="{AA8AA4B4-BBDC-418C-9DB2-09E9F742B3B3}"/>
            </a:ext>
          </a:extLst>
        </xdr:cNvPr>
        <xdr:cNvSpPr/>
      </xdr:nvSpPr>
      <xdr:spPr>
        <a:xfrm rot="10800000">
          <a:off x="95250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178</xdr:row>
      <xdr:rowOff>0</xdr:rowOff>
    </xdr:from>
    <xdr:to>
      <xdr:col>71</xdr:col>
      <xdr:colOff>83820</xdr:colOff>
      <xdr:row>178</xdr:row>
      <xdr:rowOff>114300</xdr:rowOff>
    </xdr:to>
    <xdr:sp macro="" textlink="">
      <xdr:nvSpPr>
        <xdr:cNvPr id="1316" name="Arrow: Down 1315">
          <a:extLst>
            <a:ext uri="{FF2B5EF4-FFF2-40B4-BE49-F238E27FC236}">
              <a16:creationId xmlns:a16="http://schemas.microsoft.com/office/drawing/2014/main" id="{AE9C56D1-6282-41FB-BFE3-6892911E507E}"/>
            </a:ext>
          </a:extLst>
        </xdr:cNvPr>
        <xdr:cNvSpPr/>
      </xdr:nvSpPr>
      <xdr:spPr>
        <a:xfrm>
          <a:off x="1840992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178</xdr:row>
      <xdr:rowOff>0</xdr:rowOff>
    </xdr:from>
    <xdr:to>
      <xdr:col>45</xdr:col>
      <xdr:colOff>83820</xdr:colOff>
      <xdr:row>178</xdr:row>
      <xdr:rowOff>114300</xdr:rowOff>
    </xdr:to>
    <xdr:sp macro="" textlink="">
      <xdr:nvSpPr>
        <xdr:cNvPr id="1317" name="Arrow: Down 1316">
          <a:extLst>
            <a:ext uri="{FF2B5EF4-FFF2-40B4-BE49-F238E27FC236}">
              <a16:creationId xmlns:a16="http://schemas.microsoft.com/office/drawing/2014/main" id="{2F22888B-729A-44C5-A1E2-163B26419ACE}"/>
            </a:ext>
          </a:extLst>
        </xdr:cNvPr>
        <xdr:cNvSpPr/>
      </xdr:nvSpPr>
      <xdr:spPr>
        <a:xfrm rot="10800000">
          <a:off x="113309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178</xdr:row>
      <xdr:rowOff>0</xdr:rowOff>
    </xdr:from>
    <xdr:to>
      <xdr:col>24</xdr:col>
      <xdr:colOff>83820</xdr:colOff>
      <xdr:row>178</xdr:row>
      <xdr:rowOff>114300</xdr:rowOff>
    </xdr:to>
    <xdr:sp macro="" textlink="">
      <xdr:nvSpPr>
        <xdr:cNvPr id="1322" name="Arrow: Down 1321">
          <a:extLst>
            <a:ext uri="{FF2B5EF4-FFF2-40B4-BE49-F238E27FC236}">
              <a16:creationId xmlns:a16="http://schemas.microsoft.com/office/drawing/2014/main" id="{BB085E4B-F663-42FA-96CC-E078D153801D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32" name="Arrow: Down 1331">
          <a:extLst>
            <a:ext uri="{FF2B5EF4-FFF2-40B4-BE49-F238E27FC236}">
              <a16:creationId xmlns:a16="http://schemas.microsoft.com/office/drawing/2014/main" id="{66B7BBA9-BA1E-4676-811A-2CC2E80815FD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33" name="Arrow: Down 1332">
          <a:extLst>
            <a:ext uri="{FF2B5EF4-FFF2-40B4-BE49-F238E27FC236}">
              <a16:creationId xmlns:a16="http://schemas.microsoft.com/office/drawing/2014/main" id="{B88C0E6B-4B95-4518-906D-C614A56D4310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38" name="Arrow: Down 1337">
          <a:extLst>
            <a:ext uri="{FF2B5EF4-FFF2-40B4-BE49-F238E27FC236}">
              <a16:creationId xmlns:a16="http://schemas.microsoft.com/office/drawing/2014/main" id="{A9356C00-7CD1-4EE2-B142-BC4D6954E195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42" name="Arrow: Down 1341">
          <a:extLst>
            <a:ext uri="{FF2B5EF4-FFF2-40B4-BE49-F238E27FC236}">
              <a16:creationId xmlns:a16="http://schemas.microsoft.com/office/drawing/2014/main" id="{6E0AF029-31D2-4FF0-AA5B-A74DE816B95B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43" name="Arrow: Down 1342">
          <a:extLst>
            <a:ext uri="{FF2B5EF4-FFF2-40B4-BE49-F238E27FC236}">
              <a16:creationId xmlns:a16="http://schemas.microsoft.com/office/drawing/2014/main" id="{7F63AB99-5CF7-44B2-8638-312ABB5F228B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48" name="Arrow: Down 1347">
          <a:extLst>
            <a:ext uri="{FF2B5EF4-FFF2-40B4-BE49-F238E27FC236}">
              <a16:creationId xmlns:a16="http://schemas.microsoft.com/office/drawing/2014/main" id="{A736AE0A-9CDA-42E3-B9D3-247F6A3FA45A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83820</xdr:colOff>
      <xdr:row>178</xdr:row>
      <xdr:rowOff>114300</xdr:rowOff>
    </xdr:to>
    <xdr:sp macro="" textlink="">
      <xdr:nvSpPr>
        <xdr:cNvPr id="1350" name="Arrow: Down 1349">
          <a:extLst>
            <a:ext uri="{FF2B5EF4-FFF2-40B4-BE49-F238E27FC236}">
              <a16:creationId xmlns:a16="http://schemas.microsoft.com/office/drawing/2014/main" id="{5D03976B-9480-491D-A806-E2612042FC12}"/>
            </a:ext>
          </a:extLst>
        </xdr:cNvPr>
        <xdr:cNvSpPr/>
      </xdr:nvSpPr>
      <xdr:spPr>
        <a:xfrm>
          <a:off x="192786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178</xdr:row>
      <xdr:rowOff>0</xdr:rowOff>
    </xdr:from>
    <xdr:to>
      <xdr:col>11</xdr:col>
      <xdr:colOff>83820</xdr:colOff>
      <xdr:row>178</xdr:row>
      <xdr:rowOff>114300</xdr:rowOff>
    </xdr:to>
    <xdr:sp macro="" textlink="">
      <xdr:nvSpPr>
        <xdr:cNvPr id="1352" name="Arrow: Down 1351">
          <a:extLst>
            <a:ext uri="{FF2B5EF4-FFF2-40B4-BE49-F238E27FC236}">
              <a16:creationId xmlns:a16="http://schemas.microsoft.com/office/drawing/2014/main" id="{5E30F1CA-AED3-4017-A6FB-1D907B95E4D4}"/>
            </a:ext>
          </a:extLst>
        </xdr:cNvPr>
        <xdr:cNvSpPr/>
      </xdr:nvSpPr>
      <xdr:spPr>
        <a:xfrm>
          <a:off x="36195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178</xdr:row>
      <xdr:rowOff>0</xdr:rowOff>
    </xdr:from>
    <xdr:to>
      <xdr:col>39</xdr:col>
      <xdr:colOff>83820</xdr:colOff>
      <xdr:row>178</xdr:row>
      <xdr:rowOff>114300</xdr:rowOff>
    </xdr:to>
    <xdr:sp macro="" textlink="">
      <xdr:nvSpPr>
        <xdr:cNvPr id="1353" name="Arrow: Down 1352">
          <a:extLst>
            <a:ext uri="{FF2B5EF4-FFF2-40B4-BE49-F238E27FC236}">
              <a16:creationId xmlns:a16="http://schemas.microsoft.com/office/drawing/2014/main" id="{2899258A-D704-470C-BBB5-EB0790FA7241}"/>
            </a:ext>
          </a:extLst>
        </xdr:cNvPr>
        <xdr:cNvSpPr/>
      </xdr:nvSpPr>
      <xdr:spPr>
        <a:xfrm>
          <a:off x="9525000" y="3265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179</xdr:row>
      <xdr:rowOff>0</xdr:rowOff>
    </xdr:from>
    <xdr:to>
      <xdr:col>5</xdr:col>
      <xdr:colOff>83820</xdr:colOff>
      <xdr:row>179</xdr:row>
      <xdr:rowOff>114300</xdr:rowOff>
    </xdr:to>
    <xdr:sp macro="" textlink="">
      <xdr:nvSpPr>
        <xdr:cNvPr id="1354" name="Arrow: Down 1353">
          <a:extLst>
            <a:ext uri="{FF2B5EF4-FFF2-40B4-BE49-F238E27FC236}">
              <a16:creationId xmlns:a16="http://schemas.microsoft.com/office/drawing/2014/main" id="{4F8446BD-33F8-4F00-B9E3-2CA36B742D7B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179</xdr:row>
      <xdr:rowOff>0</xdr:rowOff>
    </xdr:from>
    <xdr:to>
      <xdr:col>11</xdr:col>
      <xdr:colOff>83820</xdr:colOff>
      <xdr:row>179</xdr:row>
      <xdr:rowOff>114300</xdr:rowOff>
    </xdr:to>
    <xdr:sp macro="" textlink="">
      <xdr:nvSpPr>
        <xdr:cNvPr id="1355" name="Arrow: Down 1354">
          <a:extLst>
            <a:ext uri="{FF2B5EF4-FFF2-40B4-BE49-F238E27FC236}">
              <a16:creationId xmlns:a16="http://schemas.microsoft.com/office/drawing/2014/main" id="{37265FFC-9212-40F8-8B8D-31B32ADED0B1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179</xdr:row>
      <xdr:rowOff>0</xdr:rowOff>
    </xdr:from>
    <xdr:to>
      <xdr:col>39</xdr:col>
      <xdr:colOff>83820</xdr:colOff>
      <xdr:row>179</xdr:row>
      <xdr:rowOff>114300</xdr:rowOff>
    </xdr:to>
    <xdr:sp macro="" textlink="">
      <xdr:nvSpPr>
        <xdr:cNvPr id="1359" name="Arrow: Down 1358">
          <a:extLst>
            <a:ext uri="{FF2B5EF4-FFF2-40B4-BE49-F238E27FC236}">
              <a16:creationId xmlns:a16="http://schemas.microsoft.com/office/drawing/2014/main" id="{C7D9CC64-89FE-4D4E-9F53-479E810B6A5D}"/>
            </a:ext>
          </a:extLst>
        </xdr:cNvPr>
        <xdr:cNvSpPr/>
      </xdr:nvSpPr>
      <xdr:spPr>
        <a:xfrm>
          <a:off x="9525000" y="3283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0" name="Arrow: Down 1359">
          <a:extLst>
            <a:ext uri="{FF2B5EF4-FFF2-40B4-BE49-F238E27FC236}">
              <a16:creationId xmlns:a16="http://schemas.microsoft.com/office/drawing/2014/main" id="{114F6087-F7D4-4B68-A44A-9B171BDEB58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1" name="Arrow: Down 1360">
          <a:extLst>
            <a:ext uri="{FF2B5EF4-FFF2-40B4-BE49-F238E27FC236}">
              <a16:creationId xmlns:a16="http://schemas.microsoft.com/office/drawing/2014/main" id="{7DC53530-3487-4F98-A3D5-CF2798340BB7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4" name="Arrow: Down 1363">
          <a:extLst>
            <a:ext uri="{FF2B5EF4-FFF2-40B4-BE49-F238E27FC236}">
              <a16:creationId xmlns:a16="http://schemas.microsoft.com/office/drawing/2014/main" id="{EA5A433E-2083-46A0-8EC9-95955B630B60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5" name="Arrow: Down 1364">
          <a:extLst>
            <a:ext uri="{FF2B5EF4-FFF2-40B4-BE49-F238E27FC236}">
              <a16:creationId xmlns:a16="http://schemas.microsoft.com/office/drawing/2014/main" id="{82E506FE-AA3E-433A-A3F1-BB9C06F335D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6" name="Arrow: Down 1365">
          <a:extLst>
            <a:ext uri="{FF2B5EF4-FFF2-40B4-BE49-F238E27FC236}">
              <a16:creationId xmlns:a16="http://schemas.microsoft.com/office/drawing/2014/main" id="{E9274C81-43D1-4A9E-81AF-D3FB162091FD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9" name="Arrow: Down 1368">
          <a:extLst>
            <a:ext uri="{FF2B5EF4-FFF2-40B4-BE49-F238E27FC236}">
              <a16:creationId xmlns:a16="http://schemas.microsoft.com/office/drawing/2014/main" id="{2605EE34-F15B-48FF-8B51-F9A3A968816B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180</xdr:row>
      <xdr:rowOff>0</xdr:rowOff>
    </xdr:from>
    <xdr:to>
      <xdr:col>5</xdr:col>
      <xdr:colOff>83820</xdr:colOff>
      <xdr:row>180</xdr:row>
      <xdr:rowOff>114300</xdr:rowOff>
    </xdr:to>
    <xdr:sp macro="" textlink="">
      <xdr:nvSpPr>
        <xdr:cNvPr id="1370" name="Arrow: Down 1369">
          <a:extLst>
            <a:ext uri="{FF2B5EF4-FFF2-40B4-BE49-F238E27FC236}">
              <a16:creationId xmlns:a16="http://schemas.microsoft.com/office/drawing/2014/main" id="{364493B0-884C-49A7-BE01-6CC5282B1C12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180</xdr:row>
      <xdr:rowOff>0</xdr:rowOff>
    </xdr:from>
    <xdr:to>
      <xdr:col>11</xdr:col>
      <xdr:colOff>83820</xdr:colOff>
      <xdr:row>180</xdr:row>
      <xdr:rowOff>114300</xdr:rowOff>
    </xdr:to>
    <xdr:sp macro="" textlink="">
      <xdr:nvSpPr>
        <xdr:cNvPr id="1371" name="Arrow: Down 1370">
          <a:extLst>
            <a:ext uri="{FF2B5EF4-FFF2-40B4-BE49-F238E27FC236}">
              <a16:creationId xmlns:a16="http://schemas.microsoft.com/office/drawing/2014/main" id="{0C7DB04A-969E-41A4-AF1F-C9FE90DCC61F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180</xdr:row>
      <xdr:rowOff>0</xdr:rowOff>
    </xdr:from>
    <xdr:to>
      <xdr:col>39</xdr:col>
      <xdr:colOff>83820</xdr:colOff>
      <xdr:row>180</xdr:row>
      <xdr:rowOff>114300</xdr:rowOff>
    </xdr:to>
    <xdr:sp macro="" textlink="">
      <xdr:nvSpPr>
        <xdr:cNvPr id="1374" name="Arrow: Down 1373">
          <a:extLst>
            <a:ext uri="{FF2B5EF4-FFF2-40B4-BE49-F238E27FC236}">
              <a16:creationId xmlns:a16="http://schemas.microsoft.com/office/drawing/2014/main" id="{94304846-5AA6-4C8E-8A26-E8C0A9764CE7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75" name="Arrow: Down 1374">
          <a:extLst>
            <a:ext uri="{FF2B5EF4-FFF2-40B4-BE49-F238E27FC236}">
              <a16:creationId xmlns:a16="http://schemas.microsoft.com/office/drawing/2014/main" id="{D227938A-97A1-4821-96CF-75AA3260AE7F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76" name="Arrow: Down 1375">
          <a:extLst>
            <a:ext uri="{FF2B5EF4-FFF2-40B4-BE49-F238E27FC236}">
              <a16:creationId xmlns:a16="http://schemas.microsoft.com/office/drawing/2014/main" id="{7D20DA28-8798-41D8-A9BB-109E0ADEC793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80" name="Arrow: Down 1379">
          <a:extLst>
            <a:ext uri="{FF2B5EF4-FFF2-40B4-BE49-F238E27FC236}">
              <a16:creationId xmlns:a16="http://schemas.microsoft.com/office/drawing/2014/main" id="{6C0BD1F4-D865-41A4-8EF3-553463F58C65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81" name="Arrow: Down 1380">
          <a:extLst>
            <a:ext uri="{FF2B5EF4-FFF2-40B4-BE49-F238E27FC236}">
              <a16:creationId xmlns:a16="http://schemas.microsoft.com/office/drawing/2014/main" id="{4194267B-06C7-4498-9C25-91AE9FCA241A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181</xdr:row>
      <xdr:rowOff>0</xdr:rowOff>
    </xdr:from>
    <xdr:to>
      <xdr:col>39</xdr:col>
      <xdr:colOff>83820</xdr:colOff>
      <xdr:row>181</xdr:row>
      <xdr:rowOff>114300</xdr:rowOff>
    </xdr:to>
    <xdr:sp macro="" textlink="">
      <xdr:nvSpPr>
        <xdr:cNvPr id="1387" name="Arrow: Down 1386">
          <a:extLst>
            <a:ext uri="{FF2B5EF4-FFF2-40B4-BE49-F238E27FC236}">
              <a16:creationId xmlns:a16="http://schemas.microsoft.com/office/drawing/2014/main" id="{9024D6C1-A605-40B6-AFE8-732317B8CFB0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83820</xdr:colOff>
      <xdr:row>181</xdr:row>
      <xdr:rowOff>114300</xdr:rowOff>
    </xdr:to>
    <xdr:sp macro="" textlink="">
      <xdr:nvSpPr>
        <xdr:cNvPr id="1389" name="Arrow: Down 1388">
          <a:extLst>
            <a:ext uri="{FF2B5EF4-FFF2-40B4-BE49-F238E27FC236}">
              <a16:creationId xmlns:a16="http://schemas.microsoft.com/office/drawing/2014/main" id="{0018E46C-5FD8-45BB-9BA3-15F5F23118C8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181</xdr:row>
      <xdr:rowOff>0</xdr:rowOff>
    </xdr:from>
    <xdr:to>
      <xdr:col>11</xdr:col>
      <xdr:colOff>83820</xdr:colOff>
      <xdr:row>181</xdr:row>
      <xdr:rowOff>114300</xdr:rowOff>
    </xdr:to>
    <xdr:sp macro="" textlink="">
      <xdr:nvSpPr>
        <xdr:cNvPr id="1213" name="Arrow: Down 1212">
          <a:extLst>
            <a:ext uri="{FF2B5EF4-FFF2-40B4-BE49-F238E27FC236}">
              <a16:creationId xmlns:a16="http://schemas.microsoft.com/office/drawing/2014/main" id="{F198BB0D-AE11-43B8-8BB8-A493FC18D081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181</xdr:row>
      <xdr:rowOff>0</xdr:rowOff>
    </xdr:from>
    <xdr:to>
      <xdr:col>5</xdr:col>
      <xdr:colOff>83820</xdr:colOff>
      <xdr:row>181</xdr:row>
      <xdr:rowOff>114300</xdr:rowOff>
    </xdr:to>
    <xdr:sp macro="" textlink="">
      <xdr:nvSpPr>
        <xdr:cNvPr id="1222" name="Arrow: Down 1221">
          <a:extLst>
            <a:ext uri="{FF2B5EF4-FFF2-40B4-BE49-F238E27FC236}">
              <a16:creationId xmlns:a16="http://schemas.microsoft.com/office/drawing/2014/main" id="{DEDCDE00-8702-43D5-AB22-D060A8CC49A7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181</xdr:row>
      <xdr:rowOff>0</xdr:rowOff>
    </xdr:from>
    <xdr:to>
      <xdr:col>60</xdr:col>
      <xdr:colOff>83820</xdr:colOff>
      <xdr:row>181</xdr:row>
      <xdr:rowOff>114300</xdr:rowOff>
    </xdr:to>
    <xdr:sp macro="" textlink="">
      <xdr:nvSpPr>
        <xdr:cNvPr id="1224" name="Arrow: Down 1223">
          <a:extLst>
            <a:ext uri="{FF2B5EF4-FFF2-40B4-BE49-F238E27FC236}">
              <a16:creationId xmlns:a16="http://schemas.microsoft.com/office/drawing/2014/main" id="{1281001D-5060-4680-81FF-4E89CF48AD2C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5" name="Arrow: Down 1224">
          <a:extLst>
            <a:ext uri="{FF2B5EF4-FFF2-40B4-BE49-F238E27FC236}">
              <a16:creationId xmlns:a16="http://schemas.microsoft.com/office/drawing/2014/main" id="{5BB0EE02-E884-49EA-BEC4-49462ACD1B70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26" name="Arrow: Down 1225">
          <a:extLst>
            <a:ext uri="{FF2B5EF4-FFF2-40B4-BE49-F238E27FC236}">
              <a16:creationId xmlns:a16="http://schemas.microsoft.com/office/drawing/2014/main" id="{4B3F9918-4361-424D-ADDB-2D13129B6CF4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8" name="Arrow: Down 1227">
          <a:extLst>
            <a:ext uri="{FF2B5EF4-FFF2-40B4-BE49-F238E27FC236}">
              <a16:creationId xmlns:a16="http://schemas.microsoft.com/office/drawing/2014/main" id="{A23105EC-AE4E-44DE-A7ED-815ECD7C26A3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30" name="Arrow: Down 1229">
          <a:extLst>
            <a:ext uri="{FF2B5EF4-FFF2-40B4-BE49-F238E27FC236}">
              <a16:creationId xmlns:a16="http://schemas.microsoft.com/office/drawing/2014/main" id="{298218F5-FF64-45E8-8C5A-CBC664DFC709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182</xdr:row>
      <xdr:rowOff>0</xdr:rowOff>
    </xdr:from>
    <xdr:to>
      <xdr:col>39</xdr:col>
      <xdr:colOff>83820</xdr:colOff>
      <xdr:row>182</xdr:row>
      <xdr:rowOff>114300</xdr:rowOff>
    </xdr:to>
    <xdr:sp macro="" textlink="">
      <xdr:nvSpPr>
        <xdr:cNvPr id="1234" name="Arrow: Down 1233">
          <a:extLst>
            <a:ext uri="{FF2B5EF4-FFF2-40B4-BE49-F238E27FC236}">
              <a16:creationId xmlns:a16="http://schemas.microsoft.com/office/drawing/2014/main" id="{C5705C6E-399A-4C21-B3F2-837CA21DAE51}"/>
            </a:ext>
          </a:extLst>
        </xdr:cNvPr>
        <xdr:cNvSpPr/>
      </xdr:nvSpPr>
      <xdr:spPr>
        <a:xfrm rot="10800000">
          <a:off x="952500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182</xdr:row>
      <xdr:rowOff>0</xdr:rowOff>
    </xdr:from>
    <xdr:to>
      <xdr:col>24</xdr:col>
      <xdr:colOff>83820</xdr:colOff>
      <xdr:row>182</xdr:row>
      <xdr:rowOff>114300</xdr:rowOff>
    </xdr:to>
    <xdr:sp macro="" textlink="">
      <xdr:nvSpPr>
        <xdr:cNvPr id="1239" name="Arrow: Down 1238">
          <a:extLst>
            <a:ext uri="{FF2B5EF4-FFF2-40B4-BE49-F238E27FC236}">
              <a16:creationId xmlns:a16="http://schemas.microsoft.com/office/drawing/2014/main" id="{1E3CD1A1-FA5A-4982-A3D9-50FE18FBC262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182</xdr:row>
      <xdr:rowOff>0</xdr:rowOff>
    </xdr:from>
    <xdr:to>
      <xdr:col>11</xdr:col>
      <xdr:colOff>83820</xdr:colOff>
      <xdr:row>182</xdr:row>
      <xdr:rowOff>114300</xdr:rowOff>
    </xdr:to>
    <xdr:sp macro="" textlink="">
      <xdr:nvSpPr>
        <xdr:cNvPr id="1240" name="Arrow: Down 1239">
          <a:extLst>
            <a:ext uri="{FF2B5EF4-FFF2-40B4-BE49-F238E27FC236}">
              <a16:creationId xmlns:a16="http://schemas.microsoft.com/office/drawing/2014/main" id="{54C21806-F3CF-4E14-A9C3-4460DA92B454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5</xdr:col>
      <xdr:colOff>83820</xdr:colOff>
      <xdr:row>182</xdr:row>
      <xdr:rowOff>114300</xdr:rowOff>
    </xdr:to>
    <xdr:sp macro="" textlink="">
      <xdr:nvSpPr>
        <xdr:cNvPr id="1241" name="Arrow: Down 1240">
          <a:extLst>
            <a:ext uri="{FF2B5EF4-FFF2-40B4-BE49-F238E27FC236}">
              <a16:creationId xmlns:a16="http://schemas.microsoft.com/office/drawing/2014/main" id="{58345699-9ECB-4E53-B699-E27699E1B5F8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182</xdr:row>
      <xdr:rowOff>0</xdr:rowOff>
    </xdr:from>
    <xdr:to>
      <xdr:col>60</xdr:col>
      <xdr:colOff>83820</xdr:colOff>
      <xdr:row>182</xdr:row>
      <xdr:rowOff>114300</xdr:rowOff>
    </xdr:to>
    <xdr:sp macro="" textlink="">
      <xdr:nvSpPr>
        <xdr:cNvPr id="1245" name="Arrow: Down 1244">
          <a:extLst>
            <a:ext uri="{FF2B5EF4-FFF2-40B4-BE49-F238E27FC236}">
              <a16:creationId xmlns:a16="http://schemas.microsoft.com/office/drawing/2014/main" id="{F9602CE5-2A4B-40B7-AEB0-662FF9A8E322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183</xdr:row>
      <xdr:rowOff>0</xdr:rowOff>
    </xdr:from>
    <xdr:to>
      <xdr:col>11</xdr:col>
      <xdr:colOff>83820</xdr:colOff>
      <xdr:row>183</xdr:row>
      <xdr:rowOff>114300</xdr:rowOff>
    </xdr:to>
    <xdr:sp macro="" textlink="">
      <xdr:nvSpPr>
        <xdr:cNvPr id="1248" name="Arrow: Down 1247">
          <a:extLst>
            <a:ext uri="{FF2B5EF4-FFF2-40B4-BE49-F238E27FC236}">
              <a16:creationId xmlns:a16="http://schemas.microsoft.com/office/drawing/2014/main" id="{18FAE01B-BFF7-4EA0-9AC4-EFD9AFD62DD0}"/>
            </a:ext>
          </a:extLst>
        </xdr:cNvPr>
        <xdr:cNvSpPr/>
      </xdr:nvSpPr>
      <xdr:spPr>
        <a:xfrm rot="10800000">
          <a:off x="361950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183</xdr:row>
      <xdr:rowOff>0</xdr:rowOff>
    </xdr:from>
    <xdr:to>
      <xdr:col>5</xdr:col>
      <xdr:colOff>83820</xdr:colOff>
      <xdr:row>183</xdr:row>
      <xdr:rowOff>114300</xdr:rowOff>
    </xdr:to>
    <xdr:sp macro="" textlink="">
      <xdr:nvSpPr>
        <xdr:cNvPr id="1249" name="Arrow: Down 1248">
          <a:extLst>
            <a:ext uri="{FF2B5EF4-FFF2-40B4-BE49-F238E27FC236}">
              <a16:creationId xmlns:a16="http://schemas.microsoft.com/office/drawing/2014/main" id="{6FE8B25E-2C8A-4CD2-B24C-5E7205EFD775}"/>
            </a:ext>
          </a:extLst>
        </xdr:cNvPr>
        <xdr:cNvSpPr/>
      </xdr:nvSpPr>
      <xdr:spPr>
        <a:xfrm rot="10800000">
          <a:off x="192786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5" name="Arrow: Down 1264">
          <a:extLst>
            <a:ext uri="{FF2B5EF4-FFF2-40B4-BE49-F238E27FC236}">
              <a16:creationId xmlns:a16="http://schemas.microsoft.com/office/drawing/2014/main" id="{2B51D3DD-4DDF-4AB7-9515-3A6F4E5F77C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6" name="Arrow: Down 1265">
          <a:extLst>
            <a:ext uri="{FF2B5EF4-FFF2-40B4-BE49-F238E27FC236}">
              <a16:creationId xmlns:a16="http://schemas.microsoft.com/office/drawing/2014/main" id="{6F6C53FB-92A2-435E-A8A7-DDE6AAA896EE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7" name="Arrow: Down 1266">
          <a:extLst>
            <a:ext uri="{FF2B5EF4-FFF2-40B4-BE49-F238E27FC236}">
              <a16:creationId xmlns:a16="http://schemas.microsoft.com/office/drawing/2014/main" id="{82B5998C-1EA2-4F16-92CB-65A8E4814A5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8" name="Arrow: Down 1267">
          <a:extLst>
            <a:ext uri="{FF2B5EF4-FFF2-40B4-BE49-F238E27FC236}">
              <a16:creationId xmlns:a16="http://schemas.microsoft.com/office/drawing/2014/main" id="{8F756252-963B-4D50-9298-389888E163B4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183</xdr:row>
      <xdr:rowOff>0</xdr:rowOff>
    </xdr:from>
    <xdr:to>
      <xdr:col>60</xdr:col>
      <xdr:colOff>83820</xdr:colOff>
      <xdr:row>183</xdr:row>
      <xdr:rowOff>114300</xdr:rowOff>
    </xdr:to>
    <xdr:sp macro="" textlink="">
      <xdr:nvSpPr>
        <xdr:cNvPr id="1291" name="Arrow: Down 1290">
          <a:extLst>
            <a:ext uri="{FF2B5EF4-FFF2-40B4-BE49-F238E27FC236}">
              <a16:creationId xmlns:a16="http://schemas.microsoft.com/office/drawing/2014/main" id="{4590A6E6-BA82-4B8A-B1AC-C888DD2999BE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177</xdr:row>
      <xdr:rowOff>0</xdr:rowOff>
    </xdr:from>
    <xdr:to>
      <xdr:col>60</xdr:col>
      <xdr:colOff>83820</xdr:colOff>
      <xdr:row>177</xdr:row>
      <xdr:rowOff>114300</xdr:rowOff>
    </xdr:to>
    <xdr:sp macro="" textlink="">
      <xdr:nvSpPr>
        <xdr:cNvPr id="1293" name="Arrow: Down 1292">
          <a:extLst>
            <a:ext uri="{FF2B5EF4-FFF2-40B4-BE49-F238E27FC236}">
              <a16:creationId xmlns:a16="http://schemas.microsoft.com/office/drawing/2014/main" id="{ECE9B72A-4658-417F-BC43-3A966AA97CAB}"/>
            </a:ext>
          </a:extLst>
        </xdr:cNvPr>
        <xdr:cNvSpPr/>
      </xdr:nvSpPr>
      <xdr:spPr>
        <a:xfrm>
          <a:off x="160934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180</xdr:row>
      <xdr:rowOff>0</xdr:rowOff>
    </xdr:from>
    <xdr:to>
      <xdr:col>60</xdr:col>
      <xdr:colOff>83820</xdr:colOff>
      <xdr:row>180</xdr:row>
      <xdr:rowOff>114300</xdr:rowOff>
    </xdr:to>
    <xdr:sp macro="" textlink="">
      <xdr:nvSpPr>
        <xdr:cNvPr id="1296" name="Arrow: Down 1295">
          <a:extLst>
            <a:ext uri="{FF2B5EF4-FFF2-40B4-BE49-F238E27FC236}">
              <a16:creationId xmlns:a16="http://schemas.microsoft.com/office/drawing/2014/main" id="{8F8B2D7E-EC51-4086-B742-7A02C4C91C44}"/>
            </a:ext>
          </a:extLst>
        </xdr:cNvPr>
        <xdr:cNvSpPr/>
      </xdr:nvSpPr>
      <xdr:spPr>
        <a:xfrm>
          <a:off x="160934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179</xdr:row>
      <xdr:rowOff>0</xdr:rowOff>
    </xdr:from>
    <xdr:to>
      <xdr:col>60</xdr:col>
      <xdr:colOff>83820</xdr:colOff>
      <xdr:row>179</xdr:row>
      <xdr:rowOff>114300</xdr:rowOff>
    </xdr:to>
    <xdr:sp macro="" textlink="">
      <xdr:nvSpPr>
        <xdr:cNvPr id="1300" name="Arrow: Down 1299">
          <a:extLst>
            <a:ext uri="{FF2B5EF4-FFF2-40B4-BE49-F238E27FC236}">
              <a16:creationId xmlns:a16="http://schemas.microsoft.com/office/drawing/2014/main" id="{0DEB24B9-219D-43F2-B65B-5E527942BB9B}"/>
            </a:ext>
          </a:extLst>
        </xdr:cNvPr>
        <xdr:cNvSpPr/>
      </xdr:nvSpPr>
      <xdr:spPr>
        <a:xfrm>
          <a:off x="160934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178</xdr:row>
      <xdr:rowOff>0</xdr:rowOff>
    </xdr:from>
    <xdr:to>
      <xdr:col>60</xdr:col>
      <xdr:colOff>83820</xdr:colOff>
      <xdr:row>178</xdr:row>
      <xdr:rowOff>114300</xdr:rowOff>
    </xdr:to>
    <xdr:sp macro="" textlink="">
      <xdr:nvSpPr>
        <xdr:cNvPr id="1306" name="Arrow: Down 1305">
          <a:extLst>
            <a:ext uri="{FF2B5EF4-FFF2-40B4-BE49-F238E27FC236}">
              <a16:creationId xmlns:a16="http://schemas.microsoft.com/office/drawing/2014/main" id="{2E962AAB-E4A5-4CBF-891D-00F02E74CD6D}"/>
            </a:ext>
          </a:extLst>
        </xdr:cNvPr>
        <xdr:cNvSpPr/>
      </xdr:nvSpPr>
      <xdr:spPr>
        <a:xfrm>
          <a:off x="160934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183</xdr:row>
      <xdr:rowOff>0</xdr:rowOff>
    </xdr:from>
    <xdr:to>
      <xdr:col>39</xdr:col>
      <xdr:colOff>83820</xdr:colOff>
      <xdr:row>183</xdr:row>
      <xdr:rowOff>114300</xdr:rowOff>
    </xdr:to>
    <xdr:sp macro="" textlink="">
      <xdr:nvSpPr>
        <xdr:cNvPr id="1307" name="Arrow: Down 1306">
          <a:extLst>
            <a:ext uri="{FF2B5EF4-FFF2-40B4-BE49-F238E27FC236}">
              <a16:creationId xmlns:a16="http://schemas.microsoft.com/office/drawing/2014/main" id="{96CD3228-35F1-439C-B22F-7D9D92E4C2B3}"/>
            </a:ext>
          </a:extLst>
        </xdr:cNvPr>
        <xdr:cNvSpPr/>
      </xdr:nvSpPr>
      <xdr:spPr>
        <a:xfrm>
          <a:off x="95250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183</xdr:row>
      <xdr:rowOff>0</xdr:rowOff>
    </xdr:from>
    <xdr:to>
      <xdr:col>24</xdr:col>
      <xdr:colOff>83820</xdr:colOff>
      <xdr:row>183</xdr:row>
      <xdr:rowOff>114300</xdr:rowOff>
    </xdr:to>
    <xdr:sp macro="" textlink="">
      <xdr:nvSpPr>
        <xdr:cNvPr id="1310" name="Arrow: Down 1309">
          <a:extLst>
            <a:ext uri="{FF2B5EF4-FFF2-40B4-BE49-F238E27FC236}">
              <a16:creationId xmlns:a16="http://schemas.microsoft.com/office/drawing/2014/main" id="{73A259B0-3FDD-4431-BAC0-22B4FD196CD2}"/>
            </a:ext>
          </a:extLst>
        </xdr:cNvPr>
        <xdr:cNvSpPr/>
      </xdr:nvSpPr>
      <xdr:spPr>
        <a:xfrm>
          <a:off x="636270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184</xdr:row>
      <xdr:rowOff>0</xdr:rowOff>
    </xdr:from>
    <xdr:to>
      <xdr:col>11</xdr:col>
      <xdr:colOff>83820</xdr:colOff>
      <xdr:row>184</xdr:row>
      <xdr:rowOff>114300</xdr:rowOff>
    </xdr:to>
    <xdr:sp macro="" textlink="">
      <xdr:nvSpPr>
        <xdr:cNvPr id="1324" name="Arrow: Down 1323">
          <a:extLst>
            <a:ext uri="{FF2B5EF4-FFF2-40B4-BE49-F238E27FC236}">
              <a16:creationId xmlns:a16="http://schemas.microsoft.com/office/drawing/2014/main" id="{4E91505E-FD0F-4DCD-8812-157547304857}"/>
            </a:ext>
          </a:extLst>
        </xdr:cNvPr>
        <xdr:cNvSpPr/>
      </xdr:nvSpPr>
      <xdr:spPr>
        <a:xfrm rot="10800000">
          <a:off x="36195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184</xdr:row>
      <xdr:rowOff>0</xdr:rowOff>
    </xdr:from>
    <xdr:to>
      <xdr:col>5</xdr:col>
      <xdr:colOff>83820</xdr:colOff>
      <xdr:row>184</xdr:row>
      <xdr:rowOff>114300</xdr:rowOff>
    </xdr:to>
    <xdr:sp macro="" textlink="">
      <xdr:nvSpPr>
        <xdr:cNvPr id="1325" name="Arrow: Down 1324">
          <a:extLst>
            <a:ext uri="{FF2B5EF4-FFF2-40B4-BE49-F238E27FC236}">
              <a16:creationId xmlns:a16="http://schemas.microsoft.com/office/drawing/2014/main" id="{9F481CB9-0391-4C06-AFEC-8277390C09FD}"/>
            </a:ext>
          </a:extLst>
        </xdr:cNvPr>
        <xdr:cNvSpPr/>
      </xdr:nvSpPr>
      <xdr:spPr>
        <a:xfrm rot="10800000">
          <a:off x="192786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0" name="Arrow: Down 1329">
          <a:extLst>
            <a:ext uri="{FF2B5EF4-FFF2-40B4-BE49-F238E27FC236}">
              <a16:creationId xmlns:a16="http://schemas.microsoft.com/office/drawing/2014/main" id="{1F484FCD-CEE5-448E-AD98-B5478B5B13C2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1" name="Arrow: Down 1330">
          <a:extLst>
            <a:ext uri="{FF2B5EF4-FFF2-40B4-BE49-F238E27FC236}">
              <a16:creationId xmlns:a16="http://schemas.microsoft.com/office/drawing/2014/main" id="{EADB781E-5D4A-4299-AC3E-2A2858C44D3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4" name="Arrow: Down 1333">
          <a:extLst>
            <a:ext uri="{FF2B5EF4-FFF2-40B4-BE49-F238E27FC236}">
              <a16:creationId xmlns:a16="http://schemas.microsoft.com/office/drawing/2014/main" id="{199F933D-01A7-4244-AFBA-7AE276A7C8F4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5" name="Arrow: Down 1334">
          <a:extLst>
            <a:ext uri="{FF2B5EF4-FFF2-40B4-BE49-F238E27FC236}">
              <a16:creationId xmlns:a16="http://schemas.microsoft.com/office/drawing/2014/main" id="{5604F4D9-6B1C-4F7A-90B6-2DC1AB88FF0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184</xdr:row>
      <xdr:rowOff>0</xdr:rowOff>
    </xdr:from>
    <xdr:to>
      <xdr:col>60</xdr:col>
      <xdr:colOff>83820</xdr:colOff>
      <xdr:row>184</xdr:row>
      <xdr:rowOff>114300</xdr:rowOff>
    </xdr:to>
    <xdr:sp macro="" textlink="">
      <xdr:nvSpPr>
        <xdr:cNvPr id="1341" name="Arrow: Down 1340">
          <a:extLst>
            <a:ext uri="{FF2B5EF4-FFF2-40B4-BE49-F238E27FC236}">
              <a16:creationId xmlns:a16="http://schemas.microsoft.com/office/drawing/2014/main" id="{7C2C11A6-246D-4F0F-8DBB-4155E744FE10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184</xdr:row>
      <xdr:rowOff>0</xdr:rowOff>
    </xdr:from>
    <xdr:to>
      <xdr:col>24</xdr:col>
      <xdr:colOff>83820</xdr:colOff>
      <xdr:row>184</xdr:row>
      <xdr:rowOff>114300</xdr:rowOff>
    </xdr:to>
    <xdr:sp macro="" textlink="">
      <xdr:nvSpPr>
        <xdr:cNvPr id="1351" name="Arrow: Down 1350">
          <a:extLst>
            <a:ext uri="{FF2B5EF4-FFF2-40B4-BE49-F238E27FC236}">
              <a16:creationId xmlns:a16="http://schemas.microsoft.com/office/drawing/2014/main" id="{5BFA8D22-6A1A-4180-A816-4A709360AE48}"/>
            </a:ext>
          </a:extLst>
        </xdr:cNvPr>
        <xdr:cNvSpPr/>
      </xdr:nvSpPr>
      <xdr:spPr>
        <a:xfrm rot="10800000">
          <a:off x="6362700" y="3374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184</xdr:row>
      <xdr:rowOff>0</xdr:rowOff>
    </xdr:from>
    <xdr:to>
      <xdr:col>39</xdr:col>
      <xdr:colOff>83820</xdr:colOff>
      <xdr:row>184</xdr:row>
      <xdr:rowOff>114300</xdr:rowOff>
    </xdr:to>
    <xdr:sp macro="" textlink="">
      <xdr:nvSpPr>
        <xdr:cNvPr id="1356" name="Arrow: Down 1355">
          <a:extLst>
            <a:ext uri="{FF2B5EF4-FFF2-40B4-BE49-F238E27FC236}">
              <a16:creationId xmlns:a16="http://schemas.microsoft.com/office/drawing/2014/main" id="{E31B96A6-FC51-4407-BCDD-A3DE3292F866}"/>
            </a:ext>
          </a:extLst>
        </xdr:cNvPr>
        <xdr:cNvSpPr/>
      </xdr:nvSpPr>
      <xdr:spPr>
        <a:xfrm rot="10800000">
          <a:off x="952500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0" name="Arrow: Down 1419">
          <a:extLst>
            <a:ext uri="{FF2B5EF4-FFF2-40B4-BE49-F238E27FC236}">
              <a16:creationId xmlns:a16="http://schemas.microsoft.com/office/drawing/2014/main" id="{F7FA0156-628E-43EC-BE62-A1E8C3C0A5D1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1" name="Arrow: Down 1420">
          <a:extLst>
            <a:ext uri="{FF2B5EF4-FFF2-40B4-BE49-F238E27FC236}">
              <a16:creationId xmlns:a16="http://schemas.microsoft.com/office/drawing/2014/main" id="{9B8F2210-BB00-4FFA-BFB4-AB50E1AB3EFA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2" name="Arrow: Down 1421">
          <a:extLst>
            <a:ext uri="{FF2B5EF4-FFF2-40B4-BE49-F238E27FC236}">
              <a16:creationId xmlns:a16="http://schemas.microsoft.com/office/drawing/2014/main" id="{DC600B31-9F7C-4A29-BF47-CD2F3CF00A4C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3" name="Arrow: Down 1422">
          <a:extLst>
            <a:ext uri="{FF2B5EF4-FFF2-40B4-BE49-F238E27FC236}">
              <a16:creationId xmlns:a16="http://schemas.microsoft.com/office/drawing/2014/main" id="{53445DC6-1885-43B9-BAC1-76337F18B4EE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185</xdr:row>
      <xdr:rowOff>0</xdr:rowOff>
    </xdr:from>
    <xdr:to>
      <xdr:col>60</xdr:col>
      <xdr:colOff>83820</xdr:colOff>
      <xdr:row>185</xdr:row>
      <xdr:rowOff>114300</xdr:rowOff>
    </xdr:to>
    <xdr:sp macro="" textlink="">
      <xdr:nvSpPr>
        <xdr:cNvPr id="1426" name="Arrow: Down 1425">
          <a:extLst>
            <a:ext uri="{FF2B5EF4-FFF2-40B4-BE49-F238E27FC236}">
              <a16:creationId xmlns:a16="http://schemas.microsoft.com/office/drawing/2014/main" id="{89450ABA-7AD3-416B-B9D5-05B08597C197}"/>
            </a:ext>
          </a:extLst>
        </xdr:cNvPr>
        <xdr:cNvSpPr/>
      </xdr:nvSpPr>
      <xdr:spPr>
        <a:xfrm>
          <a:off x="160934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185</xdr:row>
      <xdr:rowOff>0</xdr:rowOff>
    </xdr:from>
    <xdr:to>
      <xdr:col>39</xdr:col>
      <xdr:colOff>83820</xdr:colOff>
      <xdr:row>185</xdr:row>
      <xdr:rowOff>114300</xdr:rowOff>
    </xdr:to>
    <xdr:sp macro="" textlink="">
      <xdr:nvSpPr>
        <xdr:cNvPr id="1429" name="Arrow: Down 1428">
          <a:extLst>
            <a:ext uri="{FF2B5EF4-FFF2-40B4-BE49-F238E27FC236}">
              <a16:creationId xmlns:a16="http://schemas.microsoft.com/office/drawing/2014/main" id="{780317CE-1880-4F97-A836-7EC10BC4DAD4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5</xdr:col>
      <xdr:colOff>83820</xdr:colOff>
      <xdr:row>185</xdr:row>
      <xdr:rowOff>114300</xdr:rowOff>
    </xdr:to>
    <xdr:sp macro="" textlink="">
      <xdr:nvSpPr>
        <xdr:cNvPr id="1430" name="Arrow: Down 1429">
          <a:extLst>
            <a:ext uri="{FF2B5EF4-FFF2-40B4-BE49-F238E27FC236}">
              <a16:creationId xmlns:a16="http://schemas.microsoft.com/office/drawing/2014/main" id="{087ECDE7-DBBE-46BF-996A-CF6111DD3E09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185</xdr:row>
      <xdr:rowOff>0</xdr:rowOff>
    </xdr:from>
    <xdr:to>
      <xdr:col>11</xdr:col>
      <xdr:colOff>83820</xdr:colOff>
      <xdr:row>185</xdr:row>
      <xdr:rowOff>114300</xdr:rowOff>
    </xdr:to>
    <xdr:sp macro="" textlink="">
      <xdr:nvSpPr>
        <xdr:cNvPr id="1431" name="Arrow: Down 1430">
          <a:extLst>
            <a:ext uri="{FF2B5EF4-FFF2-40B4-BE49-F238E27FC236}">
              <a16:creationId xmlns:a16="http://schemas.microsoft.com/office/drawing/2014/main" id="{12DE6EA4-2BAA-4865-A795-661A1D27CEB8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185</xdr:row>
      <xdr:rowOff>0</xdr:rowOff>
    </xdr:from>
    <xdr:to>
      <xdr:col>24</xdr:col>
      <xdr:colOff>83820</xdr:colOff>
      <xdr:row>185</xdr:row>
      <xdr:rowOff>114300</xdr:rowOff>
    </xdr:to>
    <xdr:sp macro="" textlink="">
      <xdr:nvSpPr>
        <xdr:cNvPr id="1433" name="Arrow: Down 1432">
          <a:extLst>
            <a:ext uri="{FF2B5EF4-FFF2-40B4-BE49-F238E27FC236}">
              <a16:creationId xmlns:a16="http://schemas.microsoft.com/office/drawing/2014/main" id="{3FF8E31C-CB06-499A-B725-B532AC3E4B6B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4" name="Arrow: Down 1433">
          <a:extLst>
            <a:ext uri="{FF2B5EF4-FFF2-40B4-BE49-F238E27FC236}">
              <a16:creationId xmlns:a16="http://schemas.microsoft.com/office/drawing/2014/main" id="{EF8BF3BE-C5D7-45BF-93F6-BF97726A9307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5" name="Arrow: Down 1434">
          <a:extLst>
            <a:ext uri="{FF2B5EF4-FFF2-40B4-BE49-F238E27FC236}">
              <a16:creationId xmlns:a16="http://schemas.microsoft.com/office/drawing/2014/main" id="{11ACFFF9-6FC9-43B1-B30A-4E3393EEFD79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8" name="Arrow: Down 1437">
          <a:extLst>
            <a:ext uri="{FF2B5EF4-FFF2-40B4-BE49-F238E27FC236}">
              <a16:creationId xmlns:a16="http://schemas.microsoft.com/office/drawing/2014/main" id="{AC4910B3-5780-4078-BE7C-4E471EEE6938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9" name="Arrow: Down 1438">
          <a:extLst>
            <a:ext uri="{FF2B5EF4-FFF2-40B4-BE49-F238E27FC236}">
              <a16:creationId xmlns:a16="http://schemas.microsoft.com/office/drawing/2014/main" id="{3D9E194B-4A0E-4F58-B416-B740600D9ACD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0" name="Arrow: Down 1439">
          <a:extLst>
            <a:ext uri="{FF2B5EF4-FFF2-40B4-BE49-F238E27FC236}">
              <a16:creationId xmlns:a16="http://schemas.microsoft.com/office/drawing/2014/main" id="{95B025A5-8AD3-44CA-80D3-6DCBEE8842CE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1" name="Arrow: Down 1440">
          <a:extLst>
            <a:ext uri="{FF2B5EF4-FFF2-40B4-BE49-F238E27FC236}">
              <a16:creationId xmlns:a16="http://schemas.microsoft.com/office/drawing/2014/main" id="{6DD311F1-F698-4B03-AD47-0C29825F16DC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2" name="Arrow: Down 1441">
          <a:extLst>
            <a:ext uri="{FF2B5EF4-FFF2-40B4-BE49-F238E27FC236}">
              <a16:creationId xmlns:a16="http://schemas.microsoft.com/office/drawing/2014/main" id="{11176638-CCCD-4D0C-9A2D-A9183DF4B500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3" name="Arrow: Down 1442">
          <a:extLst>
            <a:ext uri="{FF2B5EF4-FFF2-40B4-BE49-F238E27FC236}">
              <a16:creationId xmlns:a16="http://schemas.microsoft.com/office/drawing/2014/main" id="{4D8A5A68-EFE0-45A8-9450-60779CDC76F8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186</xdr:row>
      <xdr:rowOff>0</xdr:rowOff>
    </xdr:from>
    <xdr:to>
      <xdr:col>60</xdr:col>
      <xdr:colOff>83820</xdr:colOff>
      <xdr:row>186</xdr:row>
      <xdr:rowOff>114300</xdr:rowOff>
    </xdr:to>
    <xdr:sp macro="" textlink="">
      <xdr:nvSpPr>
        <xdr:cNvPr id="1444" name="Arrow: Down 1443">
          <a:extLst>
            <a:ext uri="{FF2B5EF4-FFF2-40B4-BE49-F238E27FC236}">
              <a16:creationId xmlns:a16="http://schemas.microsoft.com/office/drawing/2014/main" id="{88673488-B06C-43F0-B136-447848E469CA}"/>
            </a:ext>
          </a:extLst>
        </xdr:cNvPr>
        <xdr:cNvSpPr/>
      </xdr:nvSpPr>
      <xdr:spPr>
        <a:xfrm>
          <a:off x="160934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186</xdr:row>
      <xdr:rowOff>0</xdr:rowOff>
    </xdr:from>
    <xdr:to>
      <xdr:col>39</xdr:col>
      <xdr:colOff>83820</xdr:colOff>
      <xdr:row>186</xdr:row>
      <xdr:rowOff>114300</xdr:rowOff>
    </xdr:to>
    <xdr:sp macro="" textlink="">
      <xdr:nvSpPr>
        <xdr:cNvPr id="1445" name="Arrow: Down 1444">
          <a:extLst>
            <a:ext uri="{FF2B5EF4-FFF2-40B4-BE49-F238E27FC236}">
              <a16:creationId xmlns:a16="http://schemas.microsoft.com/office/drawing/2014/main" id="{EBC0CA19-7C17-42F1-804E-070D28A5CBF6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186</xdr:row>
      <xdr:rowOff>0</xdr:rowOff>
    </xdr:from>
    <xdr:to>
      <xdr:col>24</xdr:col>
      <xdr:colOff>83820</xdr:colOff>
      <xdr:row>186</xdr:row>
      <xdr:rowOff>114300</xdr:rowOff>
    </xdr:to>
    <xdr:sp macro="" textlink="">
      <xdr:nvSpPr>
        <xdr:cNvPr id="1446" name="Arrow: Down 1445">
          <a:extLst>
            <a:ext uri="{FF2B5EF4-FFF2-40B4-BE49-F238E27FC236}">
              <a16:creationId xmlns:a16="http://schemas.microsoft.com/office/drawing/2014/main" id="{6D512690-137A-4816-A42D-C87D9CE48089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167</xdr:row>
      <xdr:rowOff>0</xdr:rowOff>
    </xdr:from>
    <xdr:to>
      <xdr:col>14</xdr:col>
      <xdr:colOff>83820</xdr:colOff>
      <xdr:row>167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C1A01BB-EB86-4138-AE2C-22D601594053}"/>
            </a:ext>
          </a:extLst>
        </xdr:cNvPr>
        <xdr:cNvSpPr/>
      </xdr:nvSpPr>
      <xdr:spPr>
        <a:xfrm>
          <a:off x="5158740" y="30739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168</xdr:row>
      <xdr:rowOff>0</xdr:rowOff>
    </xdr:from>
    <xdr:to>
      <xdr:col>14</xdr:col>
      <xdr:colOff>83820</xdr:colOff>
      <xdr:row>168</xdr:row>
      <xdr:rowOff>106680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F78BC0F9-39C4-4852-AAED-69A6F99580AB}"/>
            </a:ext>
          </a:extLst>
        </xdr:cNvPr>
        <xdr:cNvSpPr/>
      </xdr:nvSpPr>
      <xdr:spPr>
        <a:xfrm rot="10800000">
          <a:off x="5158740" y="30921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170</xdr:row>
      <xdr:rowOff>0</xdr:rowOff>
    </xdr:from>
    <xdr:to>
      <xdr:col>14</xdr:col>
      <xdr:colOff>83820</xdr:colOff>
      <xdr:row>170</xdr:row>
      <xdr:rowOff>106680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85812E6A-05B2-4103-A5CD-1BF7059D8DEA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169</xdr:row>
      <xdr:rowOff>0</xdr:rowOff>
    </xdr:from>
    <xdr:to>
      <xdr:col>14</xdr:col>
      <xdr:colOff>83820</xdr:colOff>
      <xdr:row>169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4A6F4A63-6047-4F9F-8CC3-F01B4FFF0F4F}"/>
            </a:ext>
          </a:extLst>
        </xdr:cNvPr>
        <xdr:cNvSpPr/>
      </xdr:nvSpPr>
      <xdr:spPr>
        <a:xfrm>
          <a:off x="5158740" y="31104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171</xdr:row>
      <xdr:rowOff>0</xdr:rowOff>
    </xdr:from>
    <xdr:to>
      <xdr:col>14</xdr:col>
      <xdr:colOff>83820</xdr:colOff>
      <xdr:row>171</xdr:row>
      <xdr:rowOff>106680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ACFAD0E4-25B3-4AA3-B279-7556493E8209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172</xdr:row>
      <xdr:rowOff>0</xdr:rowOff>
    </xdr:from>
    <xdr:to>
      <xdr:col>14</xdr:col>
      <xdr:colOff>83820</xdr:colOff>
      <xdr:row>172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23D41404-9520-4656-831E-9ECE273367BF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173</xdr:row>
      <xdr:rowOff>0</xdr:rowOff>
    </xdr:from>
    <xdr:to>
      <xdr:col>14</xdr:col>
      <xdr:colOff>83820</xdr:colOff>
      <xdr:row>173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15558FD4-5227-40BC-A3CE-C1B9EE7B8DAD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174</xdr:row>
      <xdr:rowOff>0</xdr:rowOff>
    </xdr:from>
    <xdr:to>
      <xdr:col>14</xdr:col>
      <xdr:colOff>83820</xdr:colOff>
      <xdr:row>174</xdr:row>
      <xdr:rowOff>106680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0971A6D1-D616-40E7-9962-3820D975DA94}"/>
            </a:ext>
          </a:extLst>
        </xdr:cNvPr>
        <xdr:cNvSpPr/>
      </xdr:nvSpPr>
      <xdr:spPr>
        <a:xfrm rot="10800000">
          <a:off x="5158740" y="320192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14</xdr:col>
      <xdr:colOff>83820</xdr:colOff>
      <xdr:row>175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A4D2CA08-F910-484A-B1C0-6FFDF3F728A2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176</xdr:row>
      <xdr:rowOff>0</xdr:rowOff>
    </xdr:from>
    <xdr:to>
      <xdr:col>14</xdr:col>
      <xdr:colOff>83820</xdr:colOff>
      <xdr:row>176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6C9D7B35-2562-4A98-9CF3-1A1C7BC0395F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177</xdr:row>
      <xdr:rowOff>0</xdr:rowOff>
    </xdr:from>
    <xdr:to>
      <xdr:col>14</xdr:col>
      <xdr:colOff>83820</xdr:colOff>
      <xdr:row>177</xdr:row>
      <xdr:rowOff>106680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BB4A0FE7-4EDC-426A-855A-4C9890025D76}"/>
            </a:ext>
          </a:extLst>
        </xdr:cNvPr>
        <xdr:cNvSpPr/>
      </xdr:nvSpPr>
      <xdr:spPr>
        <a:xfrm rot="10800000">
          <a:off x="5158740" y="32567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179</xdr:row>
      <xdr:rowOff>0</xdr:rowOff>
    </xdr:from>
    <xdr:to>
      <xdr:col>14</xdr:col>
      <xdr:colOff>83820</xdr:colOff>
      <xdr:row>179</xdr:row>
      <xdr:rowOff>106680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E6DFC1B0-3F63-4286-BCFD-EAAC12F8BAB8}"/>
            </a:ext>
          </a:extLst>
        </xdr:cNvPr>
        <xdr:cNvSpPr/>
      </xdr:nvSpPr>
      <xdr:spPr>
        <a:xfrm rot="10800000">
          <a:off x="5158740" y="32750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178</xdr:row>
      <xdr:rowOff>0</xdr:rowOff>
    </xdr:from>
    <xdr:to>
      <xdr:col>14</xdr:col>
      <xdr:colOff>83820</xdr:colOff>
      <xdr:row>178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0495F5FD-4C4C-40CC-93BB-3323B504985E}"/>
            </a:ext>
          </a:extLst>
        </xdr:cNvPr>
        <xdr:cNvSpPr/>
      </xdr:nvSpPr>
      <xdr:spPr>
        <a:xfrm>
          <a:off x="5158740" y="32750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180</xdr:row>
      <xdr:rowOff>0</xdr:rowOff>
    </xdr:from>
    <xdr:to>
      <xdr:col>14</xdr:col>
      <xdr:colOff>83820</xdr:colOff>
      <xdr:row>180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B5B77C29-3169-4DA1-AAA5-4876EE92EDCC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181</xdr:row>
      <xdr:rowOff>0</xdr:rowOff>
    </xdr:from>
    <xdr:to>
      <xdr:col>14</xdr:col>
      <xdr:colOff>83820</xdr:colOff>
      <xdr:row>181</xdr:row>
      <xdr:rowOff>114300</xdr:rowOff>
    </xdr:to>
    <xdr:sp macro="" textlink="">
      <xdr:nvSpPr>
        <xdr:cNvPr id="196" name="Arrow: Down 195">
          <a:extLst>
            <a:ext uri="{FF2B5EF4-FFF2-40B4-BE49-F238E27FC236}">
              <a16:creationId xmlns:a16="http://schemas.microsoft.com/office/drawing/2014/main" id="{D5651541-8AD6-4153-A39F-48233AD3C704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182</xdr:row>
      <xdr:rowOff>0</xdr:rowOff>
    </xdr:from>
    <xdr:to>
      <xdr:col>14</xdr:col>
      <xdr:colOff>83820</xdr:colOff>
      <xdr:row>182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C7714562-7D15-4940-99F2-6F7CE2187F06}"/>
            </a:ext>
          </a:extLst>
        </xdr:cNvPr>
        <xdr:cNvSpPr/>
      </xdr:nvSpPr>
      <xdr:spPr>
        <a:xfrm rot="10800000">
          <a:off x="5158740" y="33482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183</xdr:row>
      <xdr:rowOff>0</xdr:rowOff>
    </xdr:from>
    <xdr:to>
      <xdr:col>14</xdr:col>
      <xdr:colOff>83820</xdr:colOff>
      <xdr:row>183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FE5738D7-FC8C-4392-8951-B3C039C5C339}"/>
            </a:ext>
          </a:extLst>
        </xdr:cNvPr>
        <xdr:cNvSpPr/>
      </xdr:nvSpPr>
      <xdr:spPr>
        <a:xfrm>
          <a:off x="5158740" y="33665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184</xdr:row>
      <xdr:rowOff>0</xdr:rowOff>
    </xdr:from>
    <xdr:to>
      <xdr:col>14</xdr:col>
      <xdr:colOff>83820</xdr:colOff>
      <xdr:row>184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4BD29A18-D63D-4240-A1E7-4ECB4A2B5B76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185</xdr:row>
      <xdr:rowOff>0</xdr:rowOff>
    </xdr:from>
    <xdr:to>
      <xdr:col>14</xdr:col>
      <xdr:colOff>83820</xdr:colOff>
      <xdr:row>185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9FAB20AE-B190-4926-A71D-1DAC2EADB50C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186</xdr:row>
      <xdr:rowOff>0</xdr:rowOff>
    </xdr:from>
    <xdr:to>
      <xdr:col>14</xdr:col>
      <xdr:colOff>83820</xdr:colOff>
      <xdr:row>186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D86B2437-5540-4260-912A-8C9853A0C07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187</xdr:row>
      <xdr:rowOff>0</xdr:rowOff>
    </xdr:from>
    <xdr:to>
      <xdr:col>14</xdr:col>
      <xdr:colOff>83820</xdr:colOff>
      <xdr:row>187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CF3F5C06-C5BA-4303-A3FD-B7404D15109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122</xdr:row>
      <xdr:rowOff>0</xdr:rowOff>
    </xdr:from>
    <xdr:to>
      <xdr:col>28</xdr:col>
      <xdr:colOff>83820</xdr:colOff>
      <xdr:row>122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6706F9A5-3821-4954-B517-AD3AC8036C90}"/>
            </a:ext>
          </a:extLst>
        </xdr:cNvPr>
        <xdr:cNvSpPr/>
      </xdr:nvSpPr>
      <xdr:spPr>
        <a:xfrm>
          <a:off x="11803380" y="2268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123</xdr:row>
      <xdr:rowOff>0</xdr:rowOff>
    </xdr:from>
    <xdr:to>
      <xdr:col>28</xdr:col>
      <xdr:colOff>83820</xdr:colOff>
      <xdr:row>123</xdr:row>
      <xdr:rowOff>114300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DBF2BEAC-72F5-40AB-BF25-842BE363E2B1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124</xdr:row>
      <xdr:rowOff>0</xdr:rowOff>
    </xdr:from>
    <xdr:to>
      <xdr:col>28</xdr:col>
      <xdr:colOff>83820</xdr:colOff>
      <xdr:row>124</xdr:row>
      <xdr:rowOff>114300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DD0C338-5FA4-45F1-A2D5-A5189D51B6ED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125</xdr:row>
      <xdr:rowOff>0</xdr:rowOff>
    </xdr:from>
    <xdr:to>
      <xdr:col>28</xdr:col>
      <xdr:colOff>83820</xdr:colOff>
      <xdr:row>125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D4473209-040F-4E0E-B7A1-A8DA37743506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126</xdr:row>
      <xdr:rowOff>0</xdr:rowOff>
    </xdr:from>
    <xdr:to>
      <xdr:col>28</xdr:col>
      <xdr:colOff>83820</xdr:colOff>
      <xdr:row>126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7D3F94A4-93F5-4B01-957A-11400BC1A5C7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127</xdr:row>
      <xdr:rowOff>0</xdr:rowOff>
    </xdr:from>
    <xdr:to>
      <xdr:col>28</xdr:col>
      <xdr:colOff>83820</xdr:colOff>
      <xdr:row>127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3F7CF259-6E87-4ECA-A964-63BD5FCF1FF4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128</xdr:row>
      <xdr:rowOff>0</xdr:rowOff>
    </xdr:from>
    <xdr:to>
      <xdr:col>28</xdr:col>
      <xdr:colOff>83820</xdr:colOff>
      <xdr:row>128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5774972C-47AC-4FFE-993E-29FF5AFFFE67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129</xdr:row>
      <xdr:rowOff>0</xdr:rowOff>
    </xdr:from>
    <xdr:to>
      <xdr:col>28</xdr:col>
      <xdr:colOff>83820</xdr:colOff>
      <xdr:row>129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064AD02-2972-43D7-B816-6CA71D96B061}"/>
            </a:ext>
          </a:extLst>
        </xdr:cNvPr>
        <xdr:cNvSpPr/>
      </xdr:nvSpPr>
      <xdr:spPr>
        <a:xfrm>
          <a:off x="11803380" y="2396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130</xdr:row>
      <xdr:rowOff>0</xdr:rowOff>
    </xdr:from>
    <xdr:to>
      <xdr:col>28</xdr:col>
      <xdr:colOff>83820</xdr:colOff>
      <xdr:row>130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7E9CDF2B-7670-47B9-9DF7-9E0194788C99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131</xdr:row>
      <xdr:rowOff>0</xdr:rowOff>
    </xdr:from>
    <xdr:to>
      <xdr:col>28</xdr:col>
      <xdr:colOff>83820</xdr:colOff>
      <xdr:row>131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4CE6E74-8B22-4753-ACF3-B3ED3308FCCA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132</xdr:row>
      <xdr:rowOff>0</xdr:rowOff>
    </xdr:from>
    <xdr:to>
      <xdr:col>28</xdr:col>
      <xdr:colOff>83820</xdr:colOff>
      <xdr:row>132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CB4C492C-2D8B-4750-8119-F6F3A85E7128}"/>
            </a:ext>
          </a:extLst>
        </xdr:cNvPr>
        <xdr:cNvSpPr/>
      </xdr:nvSpPr>
      <xdr:spPr>
        <a:xfrm rot="10800000">
          <a:off x="11803380" y="2451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133</xdr:row>
      <xdr:rowOff>0</xdr:rowOff>
    </xdr:from>
    <xdr:to>
      <xdr:col>28</xdr:col>
      <xdr:colOff>83820</xdr:colOff>
      <xdr:row>133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3B259D3E-7326-4DEF-AD6F-E87E2F0481C2}"/>
            </a:ext>
          </a:extLst>
        </xdr:cNvPr>
        <xdr:cNvSpPr/>
      </xdr:nvSpPr>
      <xdr:spPr>
        <a:xfrm>
          <a:off x="11803380" y="2487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134</xdr:row>
      <xdr:rowOff>0</xdr:rowOff>
    </xdr:from>
    <xdr:to>
      <xdr:col>28</xdr:col>
      <xdr:colOff>83820</xdr:colOff>
      <xdr:row>134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3C265BFF-B76D-457E-96E6-909523530ED1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135</xdr:row>
      <xdr:rowOff>0</xdr:rowOff>
    </xdr:from>
    <xdr:to>
      <xdr:col>28</xdr:col>
      <xdr:colOff>83820</xdr:colOff>
      <xdr:row>135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FE7CAE4E-5F58-4409-858E-8483016F8413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136</xdr:row>
      <xdr:rowOff>0</xdr:rowOff>
    </xdr:from>
    <xdr:to>
      <xdr:col>28</xdr:col>
      <xdr:colOff>83820</xdr:colOff>
      <xdr:row>136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0542596-BC0F-4B9F-BA2E-7E1EB4F1AAD0}"/>
            </a:ext>
          </a:extLst>
        </xdr:cNvPr>
        <xdr:cNvSpPr/>
      </xdr:nvSpPr>
      <xdr:spPr>
        <a:xfrm>
          <a:off x="11803380" y="2524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137</xdr:row>
      <xdr:rowOff>0</xdr:rowOff>
    </xdr:from>
    <xdr:to>
      <xdr:col>28</xdr:col>
      <xdr:colOff>83820</xdr:colOff>
      <xdr:row>137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3FA8B422-DBA6-4A73-A967-8BDD3D768C11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138</xdr:row>
      <xdr:rowOff>0</xdr:rowOff>
    </xdr:from>
    <xdr:to>
      <xdr:col>28</xdr:col>
      <xdr:colOff>83820</xdr:colOff>
      <xdr:row>138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6C677CB9-C52C-41F7-9229-C7D359EA21B8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139</xdr:row>
      <xdr:rowOff>0</xdr:rowOff>
    </xdr:from>
    <xdr:to>
      <xdr:col>28</xdr:col>
      <xdr:colOff>83820</xdr:colOff>
      <xdr:row>139</xdr:row>
      <xdr:rowOff>114300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72B5136B-C772-4B57-81B8-9382E285E6F1}"/>
            </a:ext>
          </a:extLst>
        </xdr:cNvPr>
        <xdr:cNvSpPr/>
      </xdr:nvSpPr>
      <xdr:spPr>
        <a:xfrm rot="10800000">
          <a:off x="11803380" y="2579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140</xdr:row>
      <xdr:rowOff>0</xdr:rowOff>
    </xdr:from>
    <xdr:to>
      <xdr:col>28</xdr:col>
      <xdr:colOff>83820</xdr:colOff>
      <xdr:row>140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2DD54026-2385-4F42-A3C2-E7ED0422D41D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141</xdr:row>
      <xdr:rowOff>0</xdr:rowOff>
    </xdr:from>
    <xdr:to>
      <xdr:col>28</xdr:col>
      <xdr:colOff>83820</xdr:colOff>
      <xdr:row>141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69863C41-044F-42A2-912B-14A7ECF393BB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68"/>
  <sheetViews>
    <sheetView tabSelected="1" topLeftCell="A200" zoomScaleNormal="100" workbookViewId="0">
      <selection activeCell="BC197" sqref="BC197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2.21875" customWidth="1"/>
    <col min="14" max="14" width="8.7773437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109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599" t="s">
        <v>5</v>
      </c>
      <c r="C1" s="599"/>
      <c r="D1" s="599"/>
    </row>
    <row r="2" spans="2:90" ht="15.6" x14ac:dyDescent="0.3">
      <c r="B2" s="599" t="s">
        <v>6</v>
      </c>
      <c r="C2" s="599"/>
      <c r="D2" s="599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602" t="s">
        <v>13</v>
      </c>
      <c r="C3" s="602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600" t="s">
        <v>11</v>
      </c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1"/>
      <c r="AC4" s="601"/>
      <c r="AD4" s="11"/>
      <c r="AE4" s="325"/>
      <c r="AF4" s="447"/>
      <c r="AG4" s="447"/>
      <c r="AH4" s="447"/>
      <c r="AI4" s="447"/>
      <c r="AJ4" s="12"/>
      <c r="AL4" s="578" t="s">
        <v>14</v>
      </c>
      <c r="AM4" s="579"/>
      <c r="AN4" s="579"/>
      <c r="AO4" s="579"/>
      <c r="AP4" s="579"/>
      <c r="AQ4" s="579"/>
      <c r="AR4" s="579"/>
      <c r="AS4" s="579"/>
      <c r="AT4" s="579"/>
      <c r="AU4" s="579"/>
      <c r="AV4" s="579"/>
      <c r="AW4" s="579"/>
      <c r="AX4" s="579"/>
      <c r="AY4" s="579"/>
      <c r="AZ4" s="579"/>
      <c r="BA4" s="579"/>
      <c r="BB4" s="579"/>
      <c r="BC4" s="579"/>
      <c r="BD4" s="579"/>
      <c r="BE4" s="579"/>
      <c r="BF4" s="579"/>
      <c r="BG4" s="579"/>
      <c r="BH4" s="579"/>
      <c r="BI4" s="579"/>
      <c r="BJ4" s="579"/>
      <c r="BK4" s="579"/>
      <c r="BL4" s="579"/>
      <c r="BM4" s="579"/>
      <c r="BN4" s="579"/>
      <c r="BO4" s="579"/>
      <c r="BP4" s="579"/>
      <c r="BQ4" s="579"/>
      <c r="BR4" s="579"/>
      <c r="BS4" s="579"/>
      <c r="BT4" s="579"/>
      <c r="BU4" s="5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603" t="s">
        <v>12</v>
      </c>
      <c r="G6" s="603"/>
      <c r="H6" s="603"/>
      <c r="I6" s="603"/>
      <c r="J6" s="603"/>
      <c r="K6" s="603"/>
      <c r="L6" s="603"/>
      <c r="M6" s="335"/>
      <c r="N6" s="543"/>
      <c r="O6" s="335"/>
      <c r="P6" s="336"/>
      <c r="Q6" s="609" t="s">
        <v>124</v>
      </c>
      <c r="R6" s="603"/>
      <c r="S6" s="603"/>
      <c r="T6" s="603"/>
      <c r="U6" s="610"/>
      <c r="V6" s="3"/>
      <c r="W6" s="8" t="s">
        <v>7</v>
      </c>
      <c r="X6" s="30"/>
      <c r="Y6" s="604">
        <v>1.2500000000000001E-2</v>
      </c>
      <c r="Z6" s="604"/>
      <c r="AA6" s="604"/>
      <c r="AB6" s="604"/>
      <c r="AC6" s="604"/>
      <c r="AD6" s="604"/>
      <c r="AE6" s="604"/>
      <c r="AF6" s="604"/>
      <c r="AG6" s="604"/>
      <c r="AH6" s="604"/>
      <c r="AI6" s="604"/>
      <c r="AJ6" s="605"/>
      <c r="AK6" s="3"/>
      <c r="AL6" s="587" t="s">
        <v>27</v>
      </c>
      <c r="AM6" s="588"/>
      <c r="AN6" s="588"/>
      <c r="AO6" s="588"/>
      <c r="AP6" s="588"/>
      <c r="AQ6" s="588"/>
      <c r="AR6" s="588"/>
      <c r="AS6" s="588"/>
      <c r="AT6" s="588"/>
      <c r="AU6" s="588"/>
      <c r="AV6" s="588"/>
      <c r="AW6" s="588"/>
      <c r="AX6" s="588"/>
      <c r="AY6" s="589"/>
      <c r="AZ6" s="3"/>
      <c r="BA6" s="590" t="s">
        <v>7</v>
      </c>
      <c r="BB6" s="582"/>
      <c r="BC6" s="582"/>
      <c r="BD6" s="97"/>
      <c r="BE6" s="581" t="s">
        <v>26</v>
      </c>
      <c r="BF6" s="581"/>
      <c r="BG6" s="581"/>
      <c r="BH6" s="581"/>
      <c r="BI6" s="581"/>
      <c r="BJ6" s="581"/>
      <c r="BK6" s="581"/>
      <c r="BL6" s="581"/>
      <c r="BM6" s="581"/>
      <c r="BN6" s="581"/>
      <c r="BO6" s="581"/>
      <c r="BP6" s="581"/>
      <c r="BQ6" s="581"/>
      <c r="BR6" s="582"/>
      <c r="BS6" s="582"/>
      <c r="BT6" s="582"/>
      <c r="BU6" s="583"/>
      <c r="BV6" s="3"/>
    </row>
    <row r="7" spans="2:90" ht="16.2" x14ac:dyDescent="0.3">
      <c r="D7" s="584" t="s">
        <v>20</v>
      </c>
      <c r="E7" s="585"/>
      <c r="F7" s="585"/>
      <c r="G7" s="585"/>
      <c r="H7" s="585"/>
      <c r="I7" s="585"/>
      <c r="J7" s="585"/>
      <c r="K7" s="465"/>
      <c r="L7" s="465"/>
      <c r="M7" s="465"/>
      <c r="N7" s="542"/>
      <c r="O7" s="465"/>
      <c r="P7" s="466"/>
      <c r="Q7" s="448"/>
      <c r="R7" s="449"/>
      <c r="S7" s="449"/>
      <c r="T7" s="449"/>
      <c r="U7" s="337"/>
      <c r="V7" s="3"/>
      <c r="W7" s="606" t="s">
        <v>35</v>
      </c>
      <c r="X7" s="607"/>
      <c r="Y7" s="607"/>
      <c r="Z7" s="607"/>
      <c r="AA7" s="607"/>
      <c r="AB7" s="607"/>
      <c r="AC7" s="607"/>
      <c r="AD7" s="607"/>
      <c r="AE7" s="607"/>
      <c r="AF7" s="607"/>
      <c r="AG7" s="607"/>
      <c r="AH7" s="607"/>
      <c r="AI7" s="607"/>
      <c r="AJ7" s="608"/>
      <c r="AK7" s="3"/>
      <c r="AL7" s="584" t="s">
        <v>76</v>
      </c>
      <c r="AM7" s="585"/>
      <c r="AN7" s="585"/>
      <c r="AO7" s="585"/>
      <c r="AP7" s="585"/>
      <c r="AQ7" s="585"/>
      <c r="AR7" s="585"/>
      <c r="AS7" s="585"/>
      <c r="AT7" s="585"/>
      <c r="AU7" s="585"/>
      <c r="AV7" s="585"/>
      <c r="AW7" s="585"/>
      <c r="AX7" s="585"/>
      <c r="AY7" s="586"/>
      <c r="BA7" s="584" t="s">
        <v>25</v>
      </c>
      <c r="BB7" s="585"/>
      <c r="BC7" s="585"/>
      <c r="BD7" s="585"/>
      <c r="BE7" s="585"/>
      <c r="BF7" s="585"/>
      <c r="BG7" s="585"/>
      <c r="BH7" s="585"/>
      <c r="BI7" s="585"/>
      <c r="BJ7" s="585"/>
      <c r="BK7" s="585"/>
      <c r="BL7" s="585"/>
      <c r="BM7" s="585"/>
      <c r="BN7" s="585"/>
      <c r="BO7" s="585"/>
      <c r="BP7" s="585"/>
      <c r="BQ7" s="585"/>
      <c r="BR7" s="585"/>
      <c r="BS7" s="585"/>
      <c r="BT7" s="585"/>
      <c r="BU7" s="586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76" t="s">
        <v>1</v>
      </c>
      <c r="BB8" s="577"/>
      <c r="BC8" s="577"/>
      <c r="BD8" s="64"/>
      <c r="BE8" s="577" t="s">
        <v>24</v>
      </c>
      <c r="BF8" s="577"/>
      <c r="BG8" s="577"/>
      <c r="BH8" s="577"/>
      <c r="BI8" s="591"/>
      <c r="BJ8" s="592" t="s">
        <v>124</v>
      </c>
      <c r="BK8" s="593"/>
      <c r="BL8" s="593"/>
      <c r="BM8" s="594"/>
      <c r="BN8" s="576" t="s">
        <v>24</v>
      </c>
      <c r="BO8" s="577"/>
      <c r="BP8" s="577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88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88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+H113+D114+2141+4101+9611-5628</f>
        <v>2849050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27133.809523809523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+AA113+W114+670+642-57</f>
        <v>132684</v>
      </c>
      <c r="AB114" s="33"/>
      <c r="AC114" s="46">
        <f t="shared" si="73"/>
        <v>4.6571313244765801E-2</v>
      </c>
      <c r="AD114" s="33"/>
      <c r="AE114" s="33">
        <f t="shared" si="74"/>
        <v>1263.6571428571428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0.41599094434987099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2907141</v>
      </c>
      <c r="I115" s="505" t="s">
        <v>150</v>
      </c>
      <c r="J115" s="38">
        <f t="shared" si="70"/>
        <v>2.0389603552061212E-2</v>
      </c>
      <c r="K115" s="16"/>
      <c r="L115" s="16"/>
      <c r="M115" s="16"/>
      <c r="N115" s="16"/>
      <c r="O115" s="16">
        <f t="shared" si="71"/>
        <v>27425.858490566039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133300</v>
      </c>
      <c r="AB115" s="33"/>
      <c r="AC115" s="46">
        <f t="shared" si="73"/>
        <v>4.5852609144172919E-2</v>
      </c>
      <c r="AD115" s="33"/>
      <c r="AE115" s="33">
        <f t="shared" si="74"/>
        <v>1257.5471698113208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0.42498385871204736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2956644</v>
      </c>
      <c r="I116" s="505" t="s">
        <v>150</v>
      </c>
      <c r="J116" s="38">
        <f t="shared" si="70"/>
        <v>1.6023990580436243E-2</v>
      </c>
      <c r="K116" s="16"/>
      <c r="L116" s="16"/>
      <c r="M116" s="16"/>
      <c r="N116" s="16"/>
      <c r="O116" s="16">
        <f t="shared" si="71"/>
        <v>27632.186915887851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133554</v>
      </c>
      <c r="AB116" s="33"/>
      <c r="AC116" s="46">
        <f t="shared" si="73"/>
        <v>4.5170808524800418E-2</v>
      </c>
      <c r="AD116" s="33"/>
      <c r="AE116" s="33">
        <f t="shared" si="74"/>
        <v>1248.1682242990655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0.42629582729608301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3001174</v>
      </c>
      <c r="I117" s="16"/>
      <c r="J117" s="38">
        <f t="shared" si="70"/>
        <v>1.5060994830625533E-2</v>
      </c>
      <c r="K117" s="16"/>
      <c r="L117" s="16"/>
      <c r="M117" s="16"/>
      <c r="N117" s="16">
        <f>SUM(D111:D117)</f>
        <v>350953</v>
      </c>
      <c r="O117" s="16">
        <f t="shared" si="71"/>
        <v>27788.64814814815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133805</v>
      </c>
      <c r="AB117" s="33"/>
      <c r="AC117" s="46">
        <f t="shared" si="73"/>
        <v>4.4584219375484395E-2</v>
      </c>
      <c r="AD117" s="33"/>
      <c r="AE117" s="33">
        <f t="shared" si="74"/>
        <v>1238.9351851851852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0.42835203823570378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3054786</v>
      </c>
      <c r="I118" s="16"/>
      <c r="J118" s="38">
        <f t="shared" si="70"/>
        <v>1.7863676014786212E-2</v>
      </c>
      <c r="K118" s="16"/>
      <c r="L118" s="16"/>
      <c r="M118" s="16"/>
      <c r="N118" s="16"/>
      <c r="O118" s="16">
        <f t="shared" si="71"/>
        <v>28025.559633027522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134183</v>
      </c>
      <c r="AB118" s="33"/>
      <c r="AC118" s="46">
        <f t="shared" si="73"/>
        <v>4.3925499200271313E-2</v>
      </c>
      <c r="AD118" s="33"/>
      <c r="AE118" s="33">
        <f t="shared" si="74"/>
        <v>1231.0366972477063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0.43372825461423486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3110228</v>
      </c>
      <c r="I119" s="16"/>
      <c r="J119" s="38">
        <f t="shared" si="70"/>
        <v>1.8149225510395817E-2</v>
      </c>
      <c r="K119" s="16"/>
      <c r="L119" s="16"/>
      <c r="M119" s="16"/>
      <c r="N119" s="16"/>
      <c r="O119" s="16">
        <f t="shared" si="71"/>
        <v>28274.799999999999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135176</v>
      </c>
      <c r="AB119" s="33"/>
      <c r="AC119" s="46">
        <f t="shared" si="73"/>
        <v>4.3461765504008064E-2</v>
      </c>
      <c r="AD119" s="33"/>
      <c r="AE119" s="33">
        <f t="shared" si="74"/>
        <v>1228.8727272727272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0.43561533109469786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3172076</v>
      </c>
      <c r="I120" s="16"/>
      <c r="J120" s="38">
        <f t="shared" si="70"/>
        <v>1.9885358886872602E-2</v>
      </c>
      <c r="K120" s="16"/>
      <c r="L120" s="16"/>
      <c r="M120" s="16"/>
      <c r="N120" s="16"/>
      <c r="O120" s="16">
        <f t="shared" si="71"/>
        <v>28577.261261261261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136066</v>
      </c>
      <c r="AB120" s="33"/>
      <c r="AC120" s="46">
        <f t="shared" si="73"/>
        <v>4.2894936943503242E-2</v>
      </c>
      <c r="AD120" s="33"/>
      <c r="AE120" s="33">
        <f t="shared" si="74"/>
        <v>1225.8198198198197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0.43904338988094865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3233143</v>
      </c>
      <c r="I121" s="16"/>
      <c r="J121" s="38">
        <f t="shared" si="70"/>
        <v>1.9251430293599523E-2</v>
      </c>
      <c r="K121" s="16"/>
      <c r="L121" s="16"/>
      <c r="M121" s="16"/>
      <c r="N121" s="16"/>
      <c r="O121" s="16">
        <f t="shared" si="71"/>
        <v>28867.348214285714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137026</v>
      </c>
      <c r="AB121" s="33"/>
      <c r="AC121" s="46">
        <f t="shared" si="73"/>
        <v>4.2381670096249997E-2</v>
      </c>
      <c r="AD121" s="33"/>
      <c r="AE121" s="33">
        <f t="shared" si="74"/>
        <v>1223.4464285714287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0.44118927000754377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3304930</v>
      </c>
      <c r="I122" s="16"/>
      <c r="J122" s="38">
        <f t="shared" si="70"/>
        <v>2.2203471977577237E-2</v>
      </c>
      <c r="K122" s="16"/>
      <c r="L122" s="16"/>
      <c r="M122" s="16"/>
      <c r="N122" s="16"/>
      <c r="O122" s="16">
        <f t="shared" si="71"/>
        <v>29247.16814159292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137875</v>
      </c>
      <c r="AB122" s="33"/>
      <c r="AC122" s="46">
        <f t="shared" si="73"/>
        <v>4.1717978898191489E-2</v>
      </c>
      <c r="AD122" s="33"/>
      <c r="AE122" s="33">
        <f t="shared" si="74"/>
        <v>1220.1327433628319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0.4419140496167846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3366649</v>
      </c>
      <c r="I123" s="16"/>
      <c r="J123" s="38">
        <f t="shared" si="70"/>
        <v>1.867482821118753E-2</v>
      </c>
      <c r="K123" s="16"/>
      <c r="L123" s="16"/>
      <c r="M123" s="16"/>
      <c r="N123" s="16"/>
      <c r="O123" s="16">
        <f t="shared" si="71"/>
        <v>29532.008771929824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138606</v>
      </c>
      <c r="AB123" s="33"/>
      <c r="AC123" s="46">
        <f t="shared" si="73"/>
        <v>4.1170315052148292E-2</v>
      </c>
      <c r="AD123" s="33"/>
      <c r="AE123" s="33">
        <f t="shared" si="74"/>
        <v>1215.8421052631579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0.44270905579999581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48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3424998</v>
      </c>
      <c r="I124" s="16"/>
      <c r="J124" s="38">
        <f t="shared" si="70"/>
        <v>1.7331477085968865E-2</v>
      </c>
      <c r="K124" s="16"/>
      <c r="L124" s="16"/>
      <c r="M124" s="16"/>
      <c r="N124" s="16">
        <f>SUM(D118:D124)</f>
        <v>423824</v>
      </c>
      <c r="O124" s="16">
        <f t="shared" si="71"/>
        <v>29782.591304347825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138986</v>
      </c>
      <c r="AB124" s="33"/>
      <c r="AC124" s="46">
        <f t="shared" si="73"/>
        <v>4.0579877710877496E-2</v>
      </c>
      <c r="AD124" s="33"/>
      <c r="AE124" s="33">
        <f t="shared" si="74"/>
        <v>1208.5739130434783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0.44294449223036042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3490486</v>
      </c>
      <c r="I125" s="16"/>
      <c r="J125" s="38">
        <f t="shared" si="70"/>
        <v>1.9120595106916851E-2</v>
      </c>
      <c r="K125" s="16"/>
      <c r="L125" s="16"/>
      <c r="M125" s="16"/>
      <c r="N125" s="16"/>
      <c r="O125" s="16">
        <f t="shared" si="71"/>
        <v>30090.396551724138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139451</v>
      </c>
      <c r="AB125" s="33"/>
      <c r="AC125" s="46">
        <f t="shared" si="73"/>
        <v>3.9951743109698762E-2</v>
      </c>
      <c r="AD125" s="33"/>
      <c r="AE125" s="33">
        <f t="shared" si="74"/>
        <v>1202.1637931034484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0.44391210851440172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3556534</v>
      </c>
      <c r="I126" s="16"/>
      <c r="J126" s="38">
        <f t="shared" si="70"/>
        <v>1.8922293342531669E-2</v>
      </c>
      <c r="K126" s="16"/>
      <c r="L126" s="16"/>
      <c r="M126" s="16"/>
      <c r="N126" s="16"/>
      <c r="O126" s="16">
        <f t="shared" si="71"/>
        <v>30397.726495726496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140387</v>
      </c>
      <c r="AB126" s="33"/>
      <c r="AC126" s="46">
        <f t="shared" si="73"/>
        <v>3.9472981278964293E-2</v>
      </c>
      <c r="AD126" s="33"/>
      <c r="AE126" s="33">
        <f t="shared" si="74"/>
        <v>1199.8888888888889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0.44993102835513454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4" si="89">+H126+D127</f>
        <v>3628539</v>
      </c>
      <c r="I127" s="16"/>
      <c r="J127" s="38">
        <f t="shared" ref="J127:J164" si="90">+D127/H126</f>
        <v>2.0245834849322401E-2</v>
      </c>
      <c r="K127" s="16"/>
      <c r="L127" s="16"/>
      <c r="M127" s="16"/>
      <c r="N127" s="16"/>
      <c r="O127" s="16">
        <f t="shared" ref="O127:O150" si="91">+H127/BW127</f>
        <v>30750.330508474577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141389</v>
      </c>
      <c r="AB127" s="33"/>
      <c r="AC127" s="46">
        <f t="shared" ref="AC127:AC164" si="94">+AA127/H127</f>
        <v>3.8965820678791105E-2</v>
      </c>
      <c r="AD127" s="33"/>
      <c r="AE127" s="33">
        <f t="shared" ref="AE127:AE164" si="95">+AA127/BW127</f>
        <v>1198.2118644067796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0.45361562876959571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3701927</v>
      </c>
      <c r="I128" s="16"/>
      <c r="J128" s="38">
        <f t="shared" si="90"/>
        <v>2.0225220123030234E-2</v>
      </c>
      <c r="K128" s="16"/>
      <c r="L128" s="16"/>
      <c r="M128" s="16"/>
      <c r="N128" s="16"/>
      <c r="O128" s="16">
        <f t="shared" si="91"/>
        <v>31108.63025210084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142352</v>
      </c>
      <c r="AB128" s="33"/>
      <c r="AC128" s="46">
        <f t="shared" si="94"/>
        <v>3.8453486522019478E-2</v>
      </c>
      <c r="AD128" s="33"/>
      <c r="AE128" s="33">
        <f t="shared" si="95"/>
        <v>1196.2352941176471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0.45371856333201599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3776914</v>
      </c>
      <c r="I129" s="16"/>
      <c r="J129" s="38">
        <f t="shared" si="90"/>
        <v>2.0256207105110391E-2</v>
      </c>
      <c r="K129" s="16"/>
      <c r="L129" s="16"/>
      <c r="M129" s="16"/>
      <c r="N129" s="16"/>
      <c r="O129" s="16">
        <f t="shared" si="91"/>
        <v>31474.283333333333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143298</v>
      </c>
      <c r="AB129" s="33"/>
      <c r="AC129" s="46">
        <f t="shared" si="94"/>
        <v>3.7940498512807015E-2</v>
      </c>
      <c r="AD129" s="33"/>
      <c r="AE129" s="33">
        <f t="shared" si="95"/>
        <v>1194.1500000000001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0.46102002852063878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3840173</v>
      </c>
      <c r="I130" s="16"/>
      <c r="J130" s="479">
        <f t="shared" si="90"/>
        <v>1.6748858989111215E-2</v>
      </c>
      <c r="K130" s="16"/>
      <c r="L130" s="16"/>
      <c r="M130" s="16"/>
      <c r="N130" s="16"/>
      <c r="O130" s="16">
        <f t="shared" si="91"/>
        <v>31736.96694214876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144111</v>
      </c>
      <c r="AB130" s="33"/>
      <c r="AC130" s="46">
        <f t="shared" si="94"/>
        <v>3.752721557075684E-2</v>
      </c>
      <c r="AD130" s="33"/>
      <c r="AE130" s="33">
        <f t="shared" si="95"/>
        <v>1191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0.46224323747914481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3905452</v>
      </c>
      <c r="I131" s="16"/>
      <c r="J131" s="479">
        <f t="shared" si="90"/>
        <v>1.699897374415163E-2</v>
      </c>
      <c r="K131" s="16"/>
      <c r="L131" s="16"/>
      <c r="M131" s="16"/>
      <c r="N131" s="16">
        <f>SUM(D125:D131)</f>
        <v>480454</v>
      </c>
      <c r="O131" s="16">
        <f t="shared" si="91"/>
        <v>32011.901639344262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144523</v>
      </c>
      <c r="AB131" s="33"/>
      <c r="AC131" s="46">
        <f t="shared" si="94"/>
        <v>3.7005447768913818E-2</v>
      </c>
      <c r="AD131" s="33"/>
      <c r="AE131" s="33">
        <f t="shared" si="95"/>
        <v>1184.6147540983607</v>
      </c>
      <c r="AF131" s="50"/>
      <c r="AG131" s="33">
        <f>SUM(W125:W131)</f>
        <v>5537</v>
      </c>
      <c r="AH131" s="33">
        <f>SUM(D102:D189)</f>
        <v>4392718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0.4614928054422382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3968331</v>
      </c>
      <c r="I132" s="16"/>
      <c r="J132" s="479">
        <f t="shared" si="90"/>
        <v>1.610031310076273E-2</v>
      </c>
      <c r="K132" s="16"/>
      <c r="L132" s="16"/>
      <c r="M132" s="16"/>
      <c r="N132" s="16"/>
      <c r="O132" s="16">
        <f t="shared" si="91"/>
        <v>32262.853658536584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145068</v>
      </c>
      <c r="AB132" s="33"/>
      <c r="AC132" s="46">
        <f t="shared" si="94"/>
        <v>3.6556426366651372E-2</v>
      </c>
      <c r="AD132" s="33"/>
      <c r="AE132" s="33">
        <f t="shared" si="95"/>
        <v>1179.4146341463415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0.46618817835508175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4035810</v>
      </c>
      <c r="I133" s="16"/>
      <c r="J133" s="479">
        <f t="shared" si="90"/>
        <v>1.7004377911015993E-2</v>
      </c>
      <c r="K133" s="16"/>
      <c r="L133" s="16"/>
      <c r="M133" s="16"/>
      <c r="N133" s="16"/>
      <c r="O133" s="16">
        <f t="shared" si="91"/>
        <v>32546.854838709678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146233</v>
      </c>
      <c r="AB133" s="33"/>
      <c r="AC133" s="46">
        <f t="shared" si="94"/>
        <v>3.6233866311843221E-2</v>
      </c>
      <c r="AD133" s="33"/>
      <c r="AE133" s="33">
        <f t="shared" si="95"/>
        <v>1179.2983870967741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0.46746080712422039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4107777</v>
      </c>
      <c r="I134" s="16"/>
      <c r="J134" s="479">
        <f t="shared" si="90"/>
        <v>1.7832108052658575E-2</v>
      </c>
      <c r="K134" s="16"/>
      <c r="L134" s="16"/>
      <c r="M134" s="16"/>
      <c r="N134" s="16"/>
      <c r="O134" s="16">
        <f t="shared" si="91"/>
        <v>32862.216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147438</v>
      </c>
      <c r="AB134" s="33"/>
      <c r="AC134" s="46">
        <f t="shared" si="94"/>
        <v>3.5892406038594594E-2</v>
      </c>
      <c r="AD134" s="33"/>
      <c r="AE134" s="33">
        <f t="shared" si="95"/>
        <v>1179.5039999999999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0.47291685989770138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4177220</v>
      </c>
      <c r="I135" s="16"/>
      <c r="J135" s="479">
        <f t="shared" si="90"/>
        <v>1.6905250698857312E-2</v>
      </c>
      <c r="K135" s="16"/>
      <c r="L135" s="16"/>
      <c r="M135" s="16"/>
      <c r="N135" s="16"/>
      <c r="O135" s="16">
        <f t="shared" si="91"/>
        <v>33152.539682539682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148604</v>
      </c>
      <c r="AB135" s="33"/>
      <c r="AC135" s="46">
        <f t="shared" si="94"/>
        <v>3.5574856004711268E-2</v>
      </c>
      <c r="AD135" s="33"/>
      <c r="AE135" s="33">
        <f t="shared" si="95"/>
        <v>1179.3968253968253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0.47390776640923871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4255198</v>
      </c>
      <c r="I136" s="16"/>
      <c r="J136" s="479">
        <f t="shared" si="90"/>
        <v>1.8667439110221631E-2</v>
      </c>
      <c r="K136" s="16"/>
      <c r="L136" s="16"/>
      <c r="M136" s="16"/>
      <c r="N136" s="16"/>
      <c r="O136" s="16">
        <f t="shared" si="91"/>
        <v>33505.496062992126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149745</v>
      </c>
      <c r="AB136" s="33"/>
      <c r="AC136" s="46">
        <f t="shared" si="94"/>
        <v>3.519107688995906E-2</v>
      </c>
      <c r="AD136" s="33"/>
      <c r="AE136" s="33">
        <f t="shared" si="95"/>
        <v>1179.0944881889764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0.47656818789630939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4322611</v>
      </c>
      <c r="I137" s="16"/>
      <c r="J137" s="479">
        <f t="shared" si="90"/>
        <v>1.5842506036146849E-2</v>
      </c>
      <c r="K137" s="16"/>
      <c r="L137" s="16"/>
      <c r="M137" s="16"/>
      <c r="N137" s="16"/>
      <c r="O137" s="16">
        <f t="shared" si="91"/>
        <v>33770.3984375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150653</v>
      </c>
      <c r="AB137" s="33"/>
      <c r="AC137" s="46">
        <f t="shared" si="94"/>
        <v>3.4852314955012141E-2</v>
      </c>
      <c r="AD137" s="33"/>
      <c r="AE137" s="33">
        <f t="shared" si="95"/>
        <v>1176.9765625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0.47695524765008929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4378741</v>
      </c>
      <c r="I138" s="16"/>
      <c r="J138" s="479">
        <f t="shared" si="90"/>
        <v>1.2985207320297848E-2</v>
      </c>
      <c r="K138" s="16"/>
      <c r="L138" s="16"/>
      <c r="M138" s="16"/>
      <c r="N138" s="16">
        <f>SUM(D132:D138)</f>
        <v>473289</v>
      </c>
      <c r="O138" s="16">
        <f t="shared" si="91"/>
        <v>33943.728682170542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151103</v>
      </c>
      <c r="AB138" s="33"/>
      <c r="AC138" s="46">
        <f t="shared" si="94"/>
        <v>3.4508320999118242E-2</v>
      </c>
      <c r="AD138" s="33"/>
      <c r="AE138" s="33">
        <f t="shared" si="95"/>
        <v>1171.3410852713178</v>
      </c>
      <c r="AF138" s="50"/>
      <c r="AG138" s="33">
        <f>SUM(W132:W138)</f>
        <v>6580</v>
      </c>
      <c r="AH138" s="33">
        <f>SUM(D109:D196)</f>
        <v>4179084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0.47733560856876439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49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4440312</v>
      </c>
      <c r="I139" s="16"/>
      <c r="J139" s="479">
        <f t="shared" si="90"/>
        <v>1.406134777096887E-2</v>
      </c>
      <c r="K139" s="16"/>
      <c r="L139" s="16"/>
      <c r="M139" s="16"/>
      <c r="N139" s="16"/>
      <c r="O139" s="16">
        <f t="shared" si="91"/>
        <v>34156.24615384615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151699</v>
      </c>
      <c r="AB139" s="33"/>
      <c r="AC139" s="46">
        <f t="shared" si="94"/>
        <v>3.4164040725066167E-2</v>
      </c>
      <c r="AD139" s="33"/>
      <c r="AE139" s="33">
        <f t="shared" si="95"/>
        <v>1166.9153846153847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0.48118307902687918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4505041</v>
      </c>
      <c r="I140" s="16"/>
      <c r="J140" s="479">
        <f t="shared" si="90"/>
        <v>1.4577579233171002E-2</v>
      </c>
      <c r="K140" s="16"/>
      <c r="L140" s="16"/>
      <c r="M140" s="16"/>
      <c r="N140" s="16"/>
      <c r="O140" s="16">
        <f t="shared" si="91"/>
        <v>34389.625954198476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187" si="109">+V139+1</f>
        <v>32</v>
      </c>
      <c r="W140" s="34">
        <v>1245</v>
      </c>
      <c r="X140" s="33"/>
      <c r="Y140" s="33"/>
      <c r="Z140" s="33"/>
      <c r="AA140" s="33">
        <f t="shared" si="93"/>
        <v>152944</v>
      </c>
      <c r="AB140" s="33"/>
      <c r="AC140" s="46">
        <f t="shared" si="94"/>
        <v>3.3949524543727794E-2</v>
      </c>
      <c r="AD140" s="33"/>
      <c r="AE140" s="33">
        <f t="shared" si="95"/>
        <v>1167.5114503816794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0.48521067843777671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4571962</v>
      </c>
      <c r="I141" s="16"/>
      <c r="J141" s="479">
        <f t="shared" si="90"/>
        <v>1.4854692776380948E-2</v>
      </c>
      <c r="K141" s="16"/>
      <c r="L141" s="16"/>
      <c r="M141" s="16"/>
      <c r="N141" s="16"/>
      <c r="O141" s="16">
        <f t="shared" si="91"/>
        <v>34636.07575757576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154429</v>
      </c>
      <c r="AB141" s="33"/>
      <c r="AC141" s="46">
        <f t="shared" si="94"/>
        <v>3.3777402349363356E-2</v>
      </c>
      <c r="AD141" s="33"/>
      <c r="AE141" s="33">
        <f t="shared" si="95"/>
        <v>1169.9166666666667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0.49104607606099965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4640531</v>
      </c>
      <c r="I142" s="16"/>
      <c r="J142" s="479">
        <f t="shared" si="90"/>
        <v>1.4997718703698763E-2</v>
      </c>
      <c r="K142" s="16"/>
      <c r="L142" s="16"/>
      <c r="M142" s="16"/>
      <c r="N142" s="16"/>
      <c r="O142" s="16">
        <f t="shared" si="91"/>
        <v>34891.210526315786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155894</v>
      </c>
      <c r="AB142" s="33"/>
      <c r="AC142" s="46">
        <f t="shared" si="94"/>
        <v>3.3594000341771235E-2</v>
      </c>
      <c r="AD142" s="33"/>
      <c r="AE142" s="33">
        <f t="shared" si="95"/>
        <v>1172.1353383458647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0.49239300416267018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4711614</v>
      </c>
      <c r="I143" s="16"/>
      <c r="J143" s="479">
        <f t="shared" si="90"/>
        <v>1.531785909845231E-2</v>
      </c>
      <c r="K143" s="16"/>
      <c r="L143" s="16"/>
      <c r="M143" s="16"/>
      <c r="N143" s="16"/>
      <c r="O143" s="16">
        <f t="shared" si="91"/>
        <v>35161.298507462685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157356</v>
      </c>
      <c r="AB143" s="33"/>
      <c r="AC143" s="46">
        <f t="shared" si="94"/>
        <v>3.3397472713172172E-2</v>
      </c>
      <c r="AD143" s="33"/>
      <c r="AE143" s="33">
        <f t="shared" si="95"/>
        <v>1174.2985074626865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0.4940073613840183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4770155</v>
      </c>
      <c r="I144" s="16"/>
      <c r="J144" s="479">
        <f t="shared" si="90"/>
        <v>1.2424829368449962E-2</v>
      </c>
      <c r="K144" s="16"/>
      <c r="L144" s="16"/>
      <c r="M144" s="16"/>
      <c r="N144" s="16"/>
      <c r="O144" s="16">
        <f t="shared" si="91"/>
        <v>35334.481481481482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158479</v>
      </c>
      <c r="AB144" s="33"/>
      <c r="AC144" s="46">
        <f t="shared" si="94"/>
        <v>3.3223029440343131E-2</v>
      </c>
      <c r="AD144" s="33"/>
      <c r="AE144" s="33">
        <f t="shared" si="95"/>
        <v>1173.9185185185186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0.49535140891648177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4819193</v>
      </c>
      <c r="I145" s="16"/>
      <c r="J145" s="479">
        <f t="shared" si="90"/>
        <v>1.0280169093037857E-2</v>
      </c>
      <c r="K145" s="16"/>
      <c r="L145" s="16"/>
      <c r="M145" s="16"/>
      <c r="N145" s="16">
        <f>SUM(D139:D145)</f>
        <v>440452</v>
      </c>
      <c r="O145" s="16">
        <f t="shared" si="91"/>
        <v>35435.242647058825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158946</v>
      </c>
      <c r="AB145" s="33"/>
      <c r="AC145" s="46">
        <f t="shared" si="94"/>
        <v>3.2981870616096927E-2</v>
      </c>
      <c r="AD145" s="33"/>
      <c r="AE145" s="33">
        <f t="shared" si="95"/>
        <v>1168.7205882352941</v>
      </c>
      <c r="AF145" s="50"/>
      <c r="AG145" s="33">
        <f>SUM(W139:W145)</f>
        <v>7843</v>
      </c>
      <c r="AH145" s="33">
        <f>SUM(D116:D203)</f>
        <v>4840024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0.49390364735340542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49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4867839</v>
      </c>
      <c r="I146" s="16"/>
      <c r="J146" s="479">
        <f t="shared" si="90"/>
        <v>1.0094221169394959E-2</v>
      </c>
      <c r="K146" s="16"/>
      <c r="L146" s="16"/>
      <c r="M146" s="16"/>
      <c r="N146" s="16"/>
      <c r="O146" s="16">
        <f t="shared" si="91"/>
        <v>35531.671532846718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159508</v>
      </c>
      <c r="AB146" s="33"/>
      <c r="AC146" s="46">
        <f t="shared" si="94"/>
        <v>3.2767723008094558E-2</v>
      </c>
      <c r="AD146" s="33"/>
      <c r="AE146" s="33">
        <f t="shared" si="95"/>
        <v>1164.2919708029196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0.5026456298164339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4922403</v>
      </c>
      <c r="I147" s="16"/>
      <c r="J147" s="479">
        <f t="shared" si="90"/>
        <v>1.1209080661870699E-2</v>
      </c>
      <c r="K147" s="16"/>
      <c r="L147" s="16"/>
      <c r="M147" s="16"/>
      <c r="N147" s="16"/>
      <c r="O147" s="16">
        <f t="shared" si="91"/>
        <v>35669.586956521736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160867</v>
      </c>
      <c r="AB147" s="33"/>
      <c r="AC147" s="46">
        <f t="shared" si="94"/>
        <v>3.268058304043777E-2</v>
      </c>
      <c r="AD147" s="33"/>
      <c r="AE147" s="33">
        <f t="shared" si="95"/>
        <v>1165.7028985507247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0.50416026481375054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4977551</v>
      </c>
      <c r="I148" s="16"/>
      <c r="J148" s="479">
        <f t="shared" si="90"/>
        <v>1.1203471150167916E-2</v>
      </c>
      <c r="K148" s="16"/>
      <c r="L148" s="16"/>
      <c r="M148" s="16"/>
      <c r="N148" s="16"/>
      <c r="O148" s="16">
        <f t="shared" si="91"/>
        <v>35809.719424460432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162186</v>
      </c>
      <c r="AB148" s="33"/>
      <c r="AC148" s="46">
        <f t="shared" si="94"/>
        <v>3.2583493368526006E-2</v>
      </c>
      <c r="AD148" s="33"/>
      <c r="AE148" s="33">
        <f t="shared" si="95"/>
        <v>1166.8057553956835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0.51031862857859212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5036261</v>
      </c>
      <c r="I149" s="16"/>
      <c r="J149" s="479">
        <f t="shared" si="90"/>
        <v>1.1794956997929302E-2</v>
      </c>
      <c r="K149" s="16"/>
      <c r="L149" s="16"/>
      <c r="M149" s="16"/>
      <c r="N149" s="16"/>
      <c r="O149" s="16">
        <f t="shared" si="91"/>
        <v>35973.292857142857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163389</v>
      </c>
      <c r="AB149" s="33"/>
      <c r="AC149" s="46">
        <f t="shared" si="94"/>
        <v>3.2442520353889524E-2</v>
      </c>
      <c r="AD149" s="33"/>
      <c r="AE149" s="33">
        <f t="shared" si="95"/>
        <v>1167.0642857142857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0.50949146599034478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5099507</v>
      </c>
      <c r="I150" s="16"/>
      <c r="J150" s="479">
        <f t="shared" si="90"/>
        <v>1.2558125958920715E-2</v>
      </c>
      <c r="K150" s="16"/>
      <c r="L150" s="16"/>
      <c r="M150" s="16"/>
      <c r="N150" s="16"/>
      <c r="O150" s="16">
        <f t="shared" si="91"/>
        <v>36166.716312056735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164679</v>
      </c>
      <c r="AB150" s="33"/>
      <c r="AC150" s="46">
        <f t="shared" si="94"/>
        <v>3.2293121668427946E-2</v>
      </c>
      <c r="AD150" s="33"/>
      <c r="AE150" s="33">
        <f t="shared" si="95"/>
        <v>1167.936170212766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0.5131803917515948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5153706</v>
      </c>
      <c r="I151" s="16"/>
      <c r="J151" s="479">
        <f t="shared" si="90"/>
        <v>1.0628282302583367E-2</v>
      </c>
      <c r="K151" s="16"/>
      <c r="L151" s="16"/>
      <c r="M151" s="16"/>
      <c r="N151" s="16"/>
      <c r="O151" s="16">
        <f t="shared" ref="O151:O160" si="110">+H151/BW151</f>
        <v>36293.704225352114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165655</v>
      </c>
      <c r="AB151" s="33"/>
      <c r="AC151" s="46">
        <f t="shared" si="94"/>
        <v>3.2142889020056638E-2</v>
      </c>
      <c r="AD151" s="33"/>
      <c r="AE151" s="33">
        <f t="shared" si="95"/>
        <v>1166.5845070422536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0.51195586244151292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5201555</v>
      </c>
      <c r="I152" s="16"/>
      <c r="J152" s="479">
        <f t="shared" si="90"/>
        <v>9.2843868082502189E-3</v>
      </c>
      <c r="K152" s="16"/>
      <c r="L152" s="16"/>
      <c r="M152" s="16"/>
      <c r="N152" s="16">
        <f>SUM(D146:D152)</f>
        <v>382362</v>
      </c>
      <c r="O152" s="16">
        <f t="shared" si="110"/>
        <v>36374.510489510489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166189</v>
      </c>
      <c r="AB152" s="33"/>
      <c r="AC152" s="46">
        <f t="shared" si="94"/>
        <v>3.1949868837299618E-2</v>
      </c>
      <c r="AD152" s="33"/>
      <c r="AE152" s="33">
        <f t="shared" si="95"/>
        <v>1162.1608391608393</v>
      </c>
      <c r="AF152" s="50"/>
      <c r="AG152" s="33">
        <f t="shared" ref="AG152:AG164" si="111">SUM(W146:W152)</f>
        <v>7243</v>
      </c>
      <c r="AH152" s="33">
        <f t="shared" ref="AH152:AH182" si="112">SUM(D123:D210)</f>
        <v>4477154.0049000001</v>
      </c>
      <c r="AI152" s="231">
        <f t="shared" ref="AI152:AI164" si="113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0.51228930579413268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48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5251355</v>
      </c>
      <c r="I153" s="16"/>
      <c r="J153" s="479">
        <f t="shared" si="90"/>
        <v>9.5740600647306433E-3</v>
      </c>
      <c r="K153" s="16"/>
      <c r="L153" s="16"/>
      <c r="M153" s="16"/>
      <c r="N153" s="16"/>
      <c r="O153" s="16">
        <f t="shared" si="110"/>
        <v>36467.743055555555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166758</v>
      </c>
      <c r="AB153" s="33"/>
      <c r="AC153" s="46">
        <f t="shared" si="94"/>
        <v>3.1755232697084849E-2</v>
      </c>
      <c r="AD153" s="33"/>
      <c r="AE153" s="33">
        <f t="shared" si="95"/>
        <v>1158.0416666666667</v>
      </c>
      <c r="AF153" s="50"/>
      <c r="AG153" s="33">
        <f t="shared" si="111"/>
        <v>7250</v>
      </c>
      <c r="AH153" s="33">
        <f t="shared" si="112"/>
        <v>4415435.0049000001</v>
      </c>
      <c r="AI153" s="231" t="e">
        <f t="shared" si="113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0.51718727833102118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5305874</v>
      </c>
      <c r="I154" s="16"/>
      <c r="J154" s="479">
        <f t="shared" si="90"/>
        <v>1.0381891911706598E-2</v>
      </c>
      <c r="K154" s="16"/>
      <c r="L154" s="16"/>
      <c r="M154" s="16"/>
      <c r="N154" s="16"/>
      <c r="O154" s="16">
        <f t="shared" si="110"/>
        <v>36592.23448275862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168262</v>
      </c>
      <c r="AB154" s="33"/>
      <c r="AC154" s="46">
        <f t="shared" si="94"/>
        <v>3.1712400256772022E-2</v>
      </c>
      <c r="AD154" s="33"/>
      <c r="AE154" s="33">
        <f t="shared" si="95"/>
        <v>1160.4275862068966</v>
      </c>
      <c r="AF154" s="50"/>
      <c r="AG154" s="33">
        <f t="shared" si="111"/>
        <v>7395</v>
      </c>
      <c r="AH154" s="33">
        <f t="shared" si="112"/>
        <v>4357086.0049000001</v>
      </c>
      <c r="AI154" s="231" t="e">
        <f t="shared" si="113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0.51930143836811804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5360219</v>
      </c>
      <c r="I155" s="16"/>
      <c r="J155" s="479">
        <f t="shared" si="90"/>
        <v>1.0242421889400314E-2</v>
      </c>
      <c r="K155" s="16"/>
      <c r="L155" s="16"/>
      <c r="M155" s="16"/>
      <c r="N155" s="16"/>
      <c r="O155" s="16">
        <f t="shared" si="110"/>
        <v>36713.82876712329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169648</v>
      </c>
      <c r="AB155" s="33"/>
      <c r="AC155" s="46">
        <f t="shared" si="94"/>
        <v>3.1649453128687464E-2</v>
      </c>
      <c r="AD155" s="33"/>
      <c r="AE155" s="33">
        <f t="shared" si="95"/>
        <v>1161.972602739726</v>
      </c>
      <c r="AF155" s="50"/>
      <c r="AG155" s="33">
        <f t="shared" si="111"/>
        <v>7462</v>
      </c>
      <c r="AH155" s="33">
        <f t="shared" si="112"/>
        <v>4291598.0049000001</v>
      </c>
      <c r="AI155" s="231" t="e">
        <f t="shared" si="113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0.52471792663695271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5415583</v>
      </c>
      <c r="I156" s="16"/>
      <c r="J156" s="479">
        <f t="shared" si="90"/>
        <v>1.0328682466145506E-2</v>
      </c>
      <c r="K156" s="16"/>
      <c r="L156" s="16"/>
      <c r="M156" s="16"/>
      <c r="N156" s="16"/>
      <c r="O156" s="16">
        <f t="shared" si="110"/>
        <v>36840.700680272108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170932</v>
      </c>
      <c r="AB156" s="33"/>
      <c r="AC156" s="46">
        <f t="shared" si="94"/>
        <v>3.1562991463707599E-2</v>
      </c>
      <c r="AD156" s="33"/>
      <c r="AE156" s="33">
        <f t="shared" si="95"/>
        <v>1162.8027210884354</v>
      </c>
      <c r="AF156" s="50"/>
      <c r="AG156" s="33">
        <f t="shared" si="111"/>
        <v>7543</v>
      </c>
      <c r="AH156" s="33">
        <f t="shared" si="112"/>
        <v>4225550.0049000001</v>
      </c>
      <c r="AI156" s="231" t="e">
        <f t="shared" si="113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0.52500423315458378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5476183</v>
      </c>
      <c r="I157" s="16"/>
      <c r="J157" s="479">
        <f t="shared" si="90"/>
        <v>1.1189930982499945E-2</v>
      </c>
      <c r="K157" s="16"/>
      <c r="L157" s="16"/>
      <c r="M157" s="16"/>
      <c r="N157" s="16"/>
      <c r="O157" s="16">
        <f t="shared" si="110"/>
        <v>37001.236486486487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172052</v>
      </c>
      <c r="AB157" s="33"/>
      <c r="AC157" s="46">
        <f t="shared" si="94"/>
        <v>3.1418234197067553E-2</v>
      </c>
      <c r="AD157" s="33"/>
      <c r="AE157" s="33">
        <f t="shared" si="95"/>
        <v>1162.5135135135135</v>
      </c>
      <c r="AF157" s="50"/>
      <c r="AG157" s="33">
        <f t="shared" si="111"/>
        <v>7373</v>
      </c>
      <c r="AH157" s="33">
        <f t="shared" si="112"/>
        <v>4153555.0049000001</v>
      </c>
      <c r="AI157" s="231" t="e">
        <f t="shared" si="113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0.52502756025501707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5529706</v>
      </c>
      <c r="I158" s="16"/>
      <c r="J158" s="479">
        <f t="shared" si="90"/>
        <v>9.773778560723775E-3</v>
      </c>
      <c r="K158" s="16"/>
      <c r="L158" s="16"/>
      <c r="M158" s="16"/>
      <c r="N158" s="16"/>
      <c r="O158" s="16">
        <f t="shared" si="110"/>
        <v>37112.12080536913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173123</v>
      </c>
      <c r="AB158" s="33"/>
      <c r="AC158" s="46">
        <f t="shared" si="94"/>
        <v>3.130781274809185E-2</v>
      </c>
      <c r="AD158" s="33"/>
      <c r="AE158" s="33">
        <f t="shared" si="95"/>
        <v>1161.8993288590605</v>
      </c>
      <c r="AF158" s="50"/>
      <c r="AG158" s="33">
        <f t="shared" si="111"/>
        <v>7468</v>
      </c>
      <c r="AH158" s="33">
        <f t="shared" si="112"/>
        <v>81080167.004899994</v>
      </c>
      <c r="AI158" s="231" t="e">
        <f t="shared" si="113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0.5252338912774025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5566549</v>
      </c>
      <c r="I159" s="16"/>
      <c r="J159" s="479">
        <f t="shared" si="90"/>
        <v>6.6627412017926449E-3</v>
      </c>
      <c r="K159" s="16"/>
      <c r="L159" s="16"/>
      <c r="M159" s="16"/>
      <c r="N159" s="16">
        <f t="shared" ref="N159:N164" si="114">SUM(D153:D159)</f>
        <v>364994</v>
      </c>
      <c r="O159" s="16">
        <f t="shared" si="110"/>
        <v>37110.326666666668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173645</v>
      </c>
      <c r="AB159" s="33"/>
      <c r="AC159" s="46">
        <f t="shared" si="94"/>
        <v>3.1194371952892177E-2</v>
      </c>
      <c r="AD159" s="33"/>
      <c r="AE159" s="33">
        <f t="shared" si="95"/>
        <v>1157.6333333333334</v>
      </c>
      <c r="AF159" s="50"/>
      <c r="AG159" s="33">
        <f t="shared" si="111"/>
        <v>7456</v>
      </c>
      <c r="AH159" s="33">
        <f t="shared" si="112"/>
        <v>81005180.237528399</v>
      </c>
      <c r="AI159" s="231">
        <f t="shared" si="113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0.52505133791151393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5607161</v>
      </c>
      <c r="I160" s="16"/>
      <c r="J160" s="479">
        <f t="shared" si="90"/>
        <v>7.295723077260256E-3</v>
      </c>
      <c r="K160" s="16"/>
      <c r="L160" s="16"/>
      <c r="M160" s="16"/>
      <c r="N160" s="16">
        <f t="shared" si="114"/>
        <v>355806</v>
      </c>
      <c r="O160" s="16">
        <f t="shared" si="110"/>
        <v>37133.51655629139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174234</v>
      </c>
      <c r="AB160" s="33"/>
      <c r="AC160" s="46">
        <f t="shared" si="94"/>
        <v>3.1073479074347963E-2</v>
      </c>
      <c r="AD160" s="33"/>
      <c r="AE160" s="33">
        <f t="shared" si="95"/>
        <v>1153.8675496688741</v>
      </c>
      <c r="AF160" s="50"/>
      <c r="AG160" s="33">
        <f t="shared" si="111"/>
        <v>7476</v>
      </c>
      <c r="AH160" s="33">
        <f t="shared" si="112"/>
        <v>80941921.237528399</v>
      </c>
      <c r="AI160" s="231">
        <f t="shared" si="113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0.53031953246928343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7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5651160</v>
      </c>
      <c r="I161" s="16"/>
      <c r="J161" s="479">
        <f t="shared" si="90"/>
        <v>7.8469300239461647E-3</v>
      </c>
      <c r="K161" s="16"/>
      <c r="L161" s="16"/>
      <c r="M161" s="16"/>
      <c r="N161" s="16">
        <f t="shared" si="114"/>
        <v>345286</v>
      </c>
      <c r="O161" s="16">
        <f t="shared" ref="O161:O169" si="115">+H161/BW161</f>
        <v>37178.684210526313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175592</v>
      </c>
      <c r="AB161" s="33"/>
      <c r="AC161" s="46">
        <f t="shared" si="94"/>
        <v>3.1071850735070322E-2</v>
      </c>
      <c r="AD161" s="33"/>
      <c r="AE161" s="33">
        <f t="shared" si="95"/>
        <v>1155.2105263157894</v>
      </c>
      <c r="AF161" s="50"/>
      <c r="AG161" s="33">
        <f t="shared" si="111"/>
        <v>7330</v>
      </c>
      <c r="AH161" s="33">
        <f t="shared" si="112"/>
        <v>411876642.23752838</v>
      </c>
      <c r="AI161" s="231">
        <f t="shared" si="113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0.53282830427735195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75" x14ac:dyDescent="0.3">
      <c r="B162" s="171">
        <f t="shared" si="52"/>
        <v>44062</v>
      </c>
      <c r="C162" s="61"/>
      <c r="D162" s="17">
        <v>44973</v>
      </c>
      <c r="E162" s="16"/>
      <c r="F162" s="16"/>
      <c r="G162" s="16"/>
      <c r="H162" s="16">
        <f t="shared" si="89"/>
        <v>5696133</v>
      </c>
      <c r="I162" s="16"/>
      <c r="J162" s="479">
        <f t="shared" si="90"/>
        <v>7.958189115155119E-3</v>
      </c>
      <c r="K162" s="16"/>
      <c r="L162" s="16"/>
      <c r="M162" s="16"/>
      <c r="N162" s="16">
        <f t="shared" si="114"/>
        <v>335914</v>
      </c>
      <c r="O162" s="16">
        <f t="shared" si="115"/>
        <v>37229.627450980392</v>
      </c>
      <c r="P162" s="41"/>
      <c r="Q162" s="17">
        <f t="shared" si="92"/>
        <v>335914</v>
      </c>
      <c r="R162" s="16"/>
      <c r="S162" s="60">
        <f t="shared" si="106"/>
        <v>-0.12217901679785088</v>
      </c>
      <c r="T162" s="16"/>
      <c r="U162" s="41"/>
      <c r="V162" s="10">
        <f t="shared" si="109"/>
        <v>54</v>
      </c>
      <c r="W162" s="34">
        <v>1284</v>
      </c>
      <c r="X162" s="33"/>
      <c r="Y162" s="33"/>
      <c r="Z162" s="33"/>
      <c r="AA162" s="33">
        <f t="shared" si="93"/>
        <v>176876</v>
      </c>
      <c r="AB162" s="33"/>
      <c r="AC162" s="46">
        <f t="shared" si="94"/>
        <v>3.1051943485167922E-2</v>
      </c>
      <c r="AD162" s="33"/>
      <c r="AE162" s="33">
        <f t="shared" si="95"/>
        <v>1156.0522875816994</v>
      </c>
      <c r="AF162" s="50"/>
      <c r="AG162" s="33">
        <f t="shared" si="111"/>
        <v>7228</v>
      </c>
      <c r="AH162" s="33">
        <f t="shared" si="112"/>
        <v>411813763.23752838</v>
      </c>
      <c r="AI162" s="231">
        <f t="shared" si="113"/>
        <v>-3.1358885017421602E-2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0.53761578249665165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44973</v>
      </c>
      <c r="BF162" s="67"/>
      <c r="BG162" s="156">
        <f t="shared" si="102"/>
        <v>6.011966986517088E-2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6.0366807870109125E-2</v>
      </c>
      <c r="BN162" s="66">
        <f t="shared" si="103"/>
        <v>477880.45098039217</v>
      </c>
      <c r="BO162" s="67"/>
      <c r="BP162" s="67">
        <f t="shared" si="104"/>
        <v>5409611</v>
      </c>
      <c r="BQ162" s="67"/>
      <c r="BR162" s="478">
        <f t="shared" si="105"/>
        <v>7.3986986845740635E-2</v>
      </c>
      <c r="BS162" s="67"/>
      <c r="BT162" s="86"/>
      <c r="BU162" s="183"/>
      <c r="BV162" s="1"/>
      <c r="BW162" s="61">
        <f t="shared" si="53"/>
        <v>153</v>
      </c>
    </row>
    <row r="163" spans="2:75" x14ac:dyDescent="0.3">
      <c r="B163" s="171">
        <f t="shared" si="52"/>
        <v>44063</v>
      </c>
      <c r="C163" s="61"/>
      <c r="D163" s="17">
        <v>45357</v>
      </c>
      <c r="E163" s="16"/>
      <c r="F163" s="16"/>
      <c r="G163" s="16"/>
      <c r="H163" s="16">
        <f t="shared" si="89"/>
        <v>5741490</v>
      </c>
      <c r="I163" s="16"/>
      <c r="J163" s="479">
        <f t="shared" si="90"/>
        <v>7.9627705322189626E-3</v>
      </c>
      <c r="K163" s="16"/>
      <c r="L163" s="16"/>
      <c r="M163" s="16"/>
      <c r="N163" s="16">
        <f t="shared" si="114"/>
        <v>325907</v>
      </c>
      <c r="O163" s="16">
        <f t="shared" si="115"/>
        <v>37282.402597402601</v>
      </c>
      <c r="P163" s="41"/>
      <c r="Q163" s="17">
        <f t="shared" si="92"/>
        <v>325907</v>
      </c>
      <c r="R163" s="16"/>
      <c r="S163" s="60">
        <f t="shared" si="106"/>
        <v>-0.14081703671287191</v>
      </c>
      <c r="T163" s="16"/>
      <c r="U163" s="41"/>
      <c r="V163" s="10">
        <f t="shared" si="109"/>
        <v>55</v>
      </c>
      <c r="W163" s="34">
        <v>1097</v>
      </c>
      <c r="X163" s="33"/>
      <c r="Y163" s="33"/>
      <c r="Z163" s="33"/>
      <c r="AA163" s="33">
        <f t="shared" si="93"/>
        <v>177973</v>
      </c>
      <c r="AB163" s="33"/>
      <c r="AC163" s="46">
        <f t="shared" si="94"/>
        <v>3.0997702686933182E-2</v>
      </c>
      <c r="AD163" s="33"/>
      <c r="AE163" s="33">
        <f t="shared" si="95"/>
        <v>1155.6688311688313</v>
      </c>
      <c r="AF163" s="50"/>
      <c r="AG163" s="33">
        <f t="shared" si="111"/>
        <v>7041</v>
      </c>
      <c r="AH163" s="33">
        <f t="shared" si="112"/>
        <v>411746284.30952841</v>
      </c>
      <c r="AI163" s="231">
        <f t="shared" si="113"/>
        <v>-6.6551769852843695E-2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0.53914297508138131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45357</v>
      </c>
      <c r="BF163" s="67"/>
      <c r="BG163" s="156">
        <f t="shared" si="102"/>
        <v>6.0265232393907707E-2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6.0988672706143464E-2</v>
      </c>
      <c r="BN163" s="66">
        <f t="shared" si="103"/>
        <v>479664.49350649351</v>
      </c>
      <c r="BO163" s="67"/>
      <c r="BP163" s="67">
        <f t="shared" si="104"/>
        <v>5454968</v>
      </c>
      <c r="BQ163" s="67"/>
      <c r="BR163" s="478">
        <f t="shared" si="105"/>
        <v>7.3847179871341886E-2</v>
      </c>
      <c r="BS163" s="67"/>
      <c r="BT163" s="86"/>
      <c r="BU163" s="183"/>
      <c r="BV163" s="1"/>
      <c r="BW163" s="61">
        <f t="shared" si="53"/>
        <v>154</v>
      </c>
    </row>
    <row r="164" spans="2:75" x14ac:dyDescent="0.3">
      <c r="B164" s="171">
        <f t="shared" si="52"/>
        <v>44064</v>
      </c>
      <c r="C164" s="61"/>
      <c r="D164" s="17">
        <v>50481</v>
      </c>
      <c r="E164" s="16"/>
      <c r="F164" s="16"/>
      <c r="G164" s="16"/>
      <c r="H164" s="16">
        <f t="shared" si="89"/>
        <v>5791971</v>
      </c>
      <c r="I164" s="16"/>
      <c r="J164" s="479">
        <f t="shared" si="90"/>
        <v>8.7923169769519756E-3</v>
      </c>
      <c r="K164" s="16"/>
      <c r="L164" s="16"/>
      <c r="M164" s="16"/>
      <c r="N164" s="16">
        <f t="shared" si="114"/>
        <v>315788</v>
      </c>
      <c r="O164" s="16">
        <f t="shared" si="115"/>
        <v>37367.554838709679</v>
      </c>
      <c r="P164" s="41"/>
      <c r="Q164" s="17">
        <f t="shared" si="92"/>
        <v>315788</v>
      </c>
      <c r="R164" s="16"/>
      <c r="S164" s="60">
        <f t="shared" si="106"/>
        <v>-0.16164555214561055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179143</v>
      </c>
      <c r="AB164" s="33"/>
      <c r="AC164" s="46">
        <f t="shared" si="94"/>
        <v>3.0929540220418921E-2</v>
      </c>
      <c r="AD164" s="33"/>
      <c r="AE164" s="33">
        <f t="shared" si="95"/>
        <v>1155.7612903225806</v>
      </c>
      <c r="AF164" s="50"/>
      <c r="AG164" s="33">
        <f t="shared" si="111"/>
        <v>7091</v>
      </c>
      <c r="AH164" s="33">
        <f t="shared" si="112"/>
        <v>411674317.30952841</v>
      </c>
      <c r="AI164" s="231">
        <f t="shared" si="113"/>
        <v>-3.8247660382476602E-2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0.53995746870970174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50481</v>
      </c>
      <c r="BF164" s="67"/>
      <c r="BG164" s="156">
        <f t="shared" si="102"/>
        <v>5.9372089084596492E-2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5.8953386410821401E-2</v>
      </c>
      <c r="BN164" s="66">
        <f t="shared" si="103"/>
        <v>482055.3548387097</v>
      </c>
      <c r="BO164" s="67"/>
      <c r="BP164" s="67">
        <f t="shared" si="104"/>
        <v>5505449</v>
      </c>
      <c r="BQ164" s="67"/>
      <c r="BR164" s="478">
        <f t="shared" si="105"/>
        <v>7.3682462916184965E-2</v>
      </c>
      <c r="BS164" s="67"/>
      <c r="BT164" s="86"/>
      <c r="BU164" s="183"/>
      <c r="BV164" s="1"/>
      <c r="BW164" s="61">
        <f t="shared" si="53"/>
        <v>155</v>
      </c>
    </row>
    <row r="165" spans="2:7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:H182" si="116">+H164+D165</f>
        <v>5835800</v>
      </c>
      <c r="I165" s="16"/>
      <c r="J165" s="479">
        <f t="shared" ref="J165:J182" si="117">+D165/H164</f>
        <v>7.5671994904670621E-3</v>
      </c>
      <c r="K165" s="16"/>
      <c r="L165" s="16"/>
      <c r="M165" s="16"/>
      <c r="N165" s="16">
        <f t="shared" ref="N165:N182" si="118">SUM(D159:D165)</f>
        <v>306094</v>
      </c>
      <c r="O165" s="16">
        <f t="shared" si="115"/>
        <v>37408.974358974359</v>
      </c>
      <c r="P165" s="41"/>
      <c r="Q165" s="17">
        <f t="shared" ref="Q165:Q182" si="119">SUM(D159:D165)</f>
        <v>306094</v>
      </c>
      <c r="R165" s="16"/>
      <c r="S165" s="60">
        <f t="shared" ref="S165:S182" si="120">+(Q165-Q158)/Q158</f>
        <v>-0.18592021276595744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:AA182" si="121">+AA164+W165</f>
        <v>180117</v>
      </c>
      <c r="AB165" s="33"/>
      <c r="AC165" s="46">
        <f t="shared" ref="AC165:AC182" si="122">+AA165/H165</f>
        <v>3.0864148874190343E-2</v>
      </c>
      <c r="AD165" s="33"/>
      <c r="AE165" s="33">
        <f t="shared" ref="AE165:AE182" si="123">+AA165/BW165</f>
        <v>1154.5961538461538</v>
      </c>
      <c r="AF165" s="50"/>
      <c r="AG165" s="33">
        <f t="shared" ref="AG165:AG182" si="124">SUM(W159:W165)</f>
        <v>6994</v>
      </c>
      <c r="AH165" s="33">
        <f t="shared" si="112"/>
        <v>411604874.35152841</v>
      </c>
      <c r="AI165" s="231">
        <f t="shared" ref="AI165:AI182" si="125">+(AG165-AG158)/AG158</f>
        <v>-6.3470808784145683E-2</v>
      </c>
      <c r="AJ165" s="50"/>
      <c r="AK165" s="10"/>
      <c r="AL165" s="23">
        <f t="shared" ref="AL165:AL182" si="126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:AR182" si="127">+AL165/AP164</f>
        <v>6.606727978159619E-3</v>
      </c>
      <c r="AS165" s="25"/>
      <c r="AT165" s="25"/>
      <c r="AU165" s="24"/>
      <c r="AV165" s="341">
        <f t="shared" ref="AV165:AV182" si="128">+AP165/H165</f>
        <v>0.53944274992288976</v>
      </c>
      <c r="AW165" s="341"/>
      <c r="AX165" s="24">
        <f t="shared" ref="AX165:AX182" si="129">+AP165/BW165</f>
        <v>20180</v>
      </c>
      <c r="AY165" s="351"/>
      <c r="AZ165" s="10"/>
      <c r="BA165" s="66">
        <f t="shared" ref="BA165:BA182" si="130">+BC165-BC164</f>
        <v>756595</v>
      </c>
      <c r="BB165" s="67"/>
      <c r="BC165" s="67">
        <v>75475175</v>
      </c>
      <c r="BD165" s="67"/>
      <c r="BE165" s="67">
        <f t="shared" ref="BE165:BE182" si="131">+D165</f>
        <v>43829</v>
      </c>
      <c r="BF165" s="67"/>
      <c r="BG165" s="156">
        <f t="shared" ref="BG165:BG182" si="132">+BE165/BA165</f>
        <v>5.7929275239725346E-2</v>
      </c>
      <c r="BH165" s="67"/>
      <c r="BI165" s="183"/>
      <c r="BJ165" s="67"/>
      <c r="BK165" s="67">
        <f t="shared" ref="BK165:BK182" si="133">SUM(BA159:BA165)</f>
        <v>5250502</v>
      </c>
      <c r="BL165" s="67"/>
      <c r="BM165" s="156">
        <f t="shared" ref="BM165:BM182" si="134">+Q165/BK165</f>
        <v>5.8298044644112125E-2</v>
      </c>
      <c r="BN165" s="66">
        <f t="shared" ref="BN165:BN182" si="135">+BC165/BW165</f>
        <v>483815.22435897437</v>
      </c>
      <c r="BO165" s="67"/>
      <c r="BP165" s="67">
        <f t="shared" ref="BP165:BP182" si="136">+BP164+BE165</f>
        <v>5549278</v>
      </c>
      <c r="BQ165" s="67"/>
      <c r="BR165" s="478">
        <f t="shared" ref="BR165:BR182" si="137">+BP165/BC165</f>
        <v>7.3524546316056899E-2</v>
      </c>
      <c r="BS165" s="67"/>
      <c r="BT165" s="86"/>
      <c r="BU165" s="183"/>
      <c r="BV165" s="1"/>
      <c r="BW165" s="61">
        <f t="shared" si="53"/>
        <v>156</v>
      </c>
    </row>
    <row r="166" spans="2:7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si="116"/>
        <v>5868518</v>
      </c>
      <c r="I166" s="16"/>
      <c r="J166" s="479">
        <f t="shared" si="117"/>
        <v>5.6064292813324647E-3</v>
      </c>
      <c r="K166" s="16"/>
      <c r="L166" s="16"/>
      <c r="M166" s="16"/>
      <c r="N166" s="16">
        <f t="shared" si="118"/>
        <v>301969</v>
      </c>
      <c r="O166" s="16">
        <f t="shared" si="115"/>
        <v>37379.095541401271</v>
      </c>
      <c r="P166" s="41"/>
      <c r="Q166" s="17">
        <f t="shared" si="119"/>
        <v>301969</v>
      </c>
      <c r="R166" s="16"/>
      <c r="S166" s="60">
        <f t="shared" si="120"/>
        <v>-0.17267407135459761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si="121"/>
        <v>180547</v>
      </c>
      <c r="AB166" s="33"/>
      <c r="AC166" s="46">
        <f t="shared" si="122"/>
        <v>3.0765348253170562E-2</v>
      </c>
      <c r="AD166" s="33"/>
      <c r="AE166" s="33">
        <f t="shared" si="123"/>
        <v>1149.9808917197452</v>
      </c>
      <c r="AF166" s="50"/>
      <c r="AG166" s="33">
        <f t="shared" si="124"/>
        <v>6902</v>
      </c>
      <c r="AH166" s="33">
        <f t="shared" si="112"/>
        <v>412527840.35152841</v>
      </c>
      <c r="AI166" s="231">
        <f t="shared" si="125"/>
        <v>-7.430257510729614E-2</v>
      </c>
      <c r="AJ166" s="50"/>
      <c r="AK166" s="10"/>
      <c r="AL166" s="23">
        <f t="shared" si="126"/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si="127"/>
        <v>6.0300246499453633E-3</v>
      </c>
      <c r="AS166" s="25"/>
      <c r="AT166" s="25"/>
      <c r="AU166" s="24"/>
      <c r="AV166" s="341">
        <f t="shared" si="128"/>
        <v>0.53966998141609179</v>
      </c>
      <c r="AW166" s="341"/>
      <c r="AX166" s="24">
        <f t="shared" si="129"/>
        <v>20172.375796178345</v>
      </c>
      <c r="AY166" s="351"/>
      <c r="AZ166" s="391"/>
      <c r="BA166" s="66">
        <f t="shared" si="130"/>
        <v>684203</v>
      </c>
      <c r="BB166" s="67"/>
      <c r="BC166" s="67">
        <v>76159378</v>
      </c>
      <c r="BD166" s="67"/>
      <c r="BE166" s="67">
        <f t="shared" si="131"/>
        <v>32718</v>
      </c>
      <c r="BF166" s="67"/>
      <c r="BG166" s="156">
        <f t="shared" si="132"/>
        <v>4.7819141395170732E-2</v>
      </c>
      <c r="BH166" s="67"/>
      <c r="BI166" s="183"/>
      <c r="BJ166" s="67"/>
      <c r="BK166" s="67">
        <f t="shared" si="133"/>
        <v>5198748</v>
      </c>
      <c r="BL166" s="67"/>
      <c r="BM166" s="156">
        <f t="shared" si="134"/>
        <v>5.8084946606375226E-2</v>
      </c>
      <c r="BN166" s="66">
        <f t="shared" si="135"/>
        <v>485091.57961783442</v>
      </c>
      <c r="BO166" s="67"/>
      <c r="BP166" s="67">
        <f t="shared" si="136"/>
        <v>5581996</v>
      </c>
      <c r="BQ166" s="67"/>
      <c r="BR166" s="478">
        <f t="shared" si="137"/>
        <v>7.3293613296053967E-2</v>
      </c>
      <c r="BS166" s="67"/>
      <c r="BT166" s="86"/>
      <c r="BU166" s="183"/>
      <c r="BV166" s="1"/>
      <c r="BW166" s="61">
        <f t="shared" si="53"/>
        <v>157</v>
      </c>
    </row>
    <row r="167" spans="2:7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si="116"/>
        <v>5910002</v>
      </c>
      <c r="I167" s="16"/>
      <c r="J167" s="479">
        <f t="shared" si="117"/>
        <v>7.0689056419354938E-3</v>
      </c>
      <c r="K167" s="16"/>
      <c r="L167" s="16"/>
      <c r="M167" s="16"/>
      <c r="N167" s="16">
        <f t="shared" si="118"/>
        <v>302841</v>
      </c>
      <c r="O167" s="16">
        <f t="shared" si="115"/>
        <v>37405.075949367092</v>
      </c>
      <c r="P167" s="41"/>
      <c r="Q167" s="17">
        <f t="shared" si="119"/>
        <v>302841</v>
      </c>
      <c r="R167" s="16"/>
      <c r="S167" s="60">
        <f t="shared" si="120"/>
        <v>-0.14885920979410128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si="121"/>
        <v>181057</v>
      </c>
      <c r="AB167" s="33"/>
      <c r="AC167" s="46">
        <f t="shared" si="122"/>
        <v>3.0635691832253186E-2</v>
      </c>
      <c r="AD167" s="33"/>
      <c r="AE167" s="33">
        <f t="shared" si="123"/>
        <v>1145.9303797468353</v>
      </c>
      <c r="AF167" s="50"/>
      <c r="AG167" s="33">
        <f t="shared" si="124"/>
        <v>6823</v>
      </c>
      <c r="AH167" s="33">
        <f t="shared" si="112"/>
        <v>412460427.35152841</v>
      </c>
      <c r="AI167" s="231">
        <f t="shared" si="125"/>
        <v>-8.7346174424826103E-2</v>
      </c>
      <c r="AJ167" s="50"/>
      <c r="AK167" s="10"/>
      <c r="AL167" s="23">
        <f t="shared" si="126"/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si="127"/>
        <v>1.607735621299608E-2</v>
      </c>
      <c r="AS167" s="25"/>
      <c r="AT167" s="25"/>
      <c r="AU167" s="24"/>
      <c r="AV167" s="341">
        <f t="shared" si="128"/>
        <v>0.54449744687057633</v>
      </c>
      <c r="AW167" s="341"/>
      <c r="AX167" s="24">
        <f t="shared" si="129"/>
        <v>20366.968354430381</v>
      </c>
      <c r="AY167" s="351"/>
      <c r="AZ167" s="10"/>
      <c r="BA167" s="66">
        <f t="shared" si="130"/>
        <v>724101</v>
      </c>
      <c r="BB167" s="67"/>
      <c r="BC167" s="67">
        <v>76883479</v>
      </c>
      <c r="BD167" s="67"/>
      <c r="BE167" s="67">
        <f t="shared" si="131"/>
        <v>41484</v>
      </c>
      <c r="BF167" s="67"/>
      <c r="BG167" s="156">
        <f t="shared" si="132"/>
        <v>5.7290350379297916E-2</v>
      </c>
      <c r="BH167" s="67"/>
      <c r="BI167" s="183"/>
      <c r="BJ167" s="67"/>
      <c r="BK167" s="67">
        <f t="shared" si="133"/>
        <v>5195698</v>
      </c>
      <c r="BL167" s="67"/>
      <c r="BM167" s="156">
        <f t="shared" si="134"/>
        <v>5.8286875026223615E-2</v>
      </c>
      <c r="BN167" s="66">
        <f t="shared" si="135"/>
        <v>486604.2974683544</v>
      </c>
      <c r="BO167" s="67"/>
      <c r="BP167" s="67">
        <f t="shared" si="136"/>
        <v>5623480</v>
      </c>
      <c r="BQ167" s="67"/>
      <c r="BR167" s="478">
        <f t="shared" si="137"/>
        <v>7.3142891985936279E-2</v>
      </c>
      <c r="BS167" s="67"/>
      <c r="BT167" s="86"/>
      <c r="BU167" s="183"/>
      <c r="BV167" s="1"/>
      <c r="BW167" s="61">
        <f t="shared" si="53"/>
        <v>158</v>
      </c>
    </row>
    <row r="168" spans="2:75" x14ac:dyDescent="0.3">
      <c r="B168" s="171">
        <f t="shared" si="52"/>
        <v>44068</v>
      </c>
      <c r="C168" s="61"/>
      <c r="D168" s="17">
        <v>40098</v>
      </c>
      <c r="E168" s="16"/>
      <c r="F168" s="16"/>
      <c r="G168" s="16"/>
      <c r="H168" s="16">
        <f t="shared" si="116"/>
        <v>5950100</v>
      </c>
      <c r="I168" s="16"/>
      <c r="J168" s="479">
        <f t="shared" si="117"/>
        <v>6.7847692775738488E-3</v>
      </c>
      <c r="K168" s="16"/>
      <c r="L168" s="16"/>
      <c r="M168" s="16"/>
      <c r="N168" s="16">
        <f t="shared" si="118"/>
        <v>298940</v>
      </c>
      <c r="O168" s="16">
        <f t="shared" si="115"/>
        <v>37422.012578616355</v>
      </c>
      <c r="P168" s="41"/>
      <c r="Q168" s="17">
        <f t="shared" si="119"/>
        <v>298940</v>
      </c>
      <c r="R168" s="16"/>
      <c r="S168" s="60">
        <f t="shared" si="120"/>
        <v>-0.13422496133639938</v>
      </c>
      <c r="T168" s="16"/>
      <c r="U168" s="41"/>
      <c r="V168" s="10">
        <f t="shared" si="109"/>
        <v>60</v>
      </c>
      <c r="W168" s="34">
        <v>1290</v>
      </c>
      <c r="X168" s="33"/>
      <c r="Y168" s="33"/>
      <c r="Z168" s="33"/>
      <c r="AA168" s="33">
        <f t="shared" si="121"/>
        <v>182347</v>
      </c>
      <c r="AB168" s="33"/>
      <c r="AC168" s="46">
        <f t="shared" si="122"/>
        <v>3.0646039562360297E-2</v>
      </c>
      <c r="AD168" s="33"/>
      <c r="AE168" s="33">
        <f t="shared" si="123"/>
        <v>1146.8364779874214</v>
      </c>
      <c r="AF168" s="50"/>
      <c r="AG168" s="33">
        <f t="shared" si="124"/>
        <v>6755</v>
      </c>
      <c r="AH168" s="33">
        <f t="shared" si="112"/>
        <v>412404297.35152841</v>
      </c>
      <c r="AI168" s="231">
        <f t="shared" si="125"/>
        <v>-7.8444747612551158E-2</v>
      </c>
      <c r="AJ168" s="50"/>
      <c r="AK168" s="10"/>
      <c r="AL168" s="23">
        <f t="shared" si="126"/>
        <v>36301</v>
      </c>
      <c r="AM168" s="24"/>
      <c r="AN168" s="24"/>
      <c r="AO168" s="24">
        <v>178263</v>
      </c>
      <c r="AP168" s="24">
        <v>3254282</v>
      </c>
      <c r="AQ168" s="24"/>
      <c r="AR168" s="504">
        <f t="shared" si="127"/>
        <v>1.1280675678321283E-2</v>
      </c>
      <c r="AS168" s="25"/>
      <c r="AT168" s="25"/>
      <c r="AU168" s="24"/>
      <c r="AV168" s="341">
        <f t="shared" si="128"/>
        <v>0.54692895917715667</v>
      </c>
      <c r="AW168" s="341"/>
      <c r="AX168" s="24">
        <f t="shared" si="129"/>
        <v>20467.182389937108</v>
      </c>
      <c r="AY168" s="351"/>
      <c r="AZ168" s="10"/>
      <c r="BA168" s="66">
        <f t="shared" si="130"/>
        <v>1047928</v>
      </c>
      <c r="BB168" s="67"/>
      <c r="BC168" s="67">
        <v>77931407</v>
      </c>
      <c r="BD168" s="67"/>
      <c r="BE168" s="67">
        <f t="shared" si="131"/>
        <v>40098</v>
      </c>
      <c r="BF168" s="67"/>
      <c r="BG168" s="156">
        <f t="shared" si="132"/>
        <v>3.8264079211548882E-2</v>
      </c>
      <c r="BH168" s="67"/>
      <c r="BI168" s="183"/>
      <c r="BJ168" s="67"/>
      <c r="BK168" s="67">
        <f t="shared" si="133"/>
        <v>5563756</v>
      </c>
      <c r="BL168" s="67"/>
      <c r="BM168" s="156">
        <f t="shared" si="134"/>
        <v>5.3729890383402867E-2</v>
      </c>
      <c r="BN168" s="66">
        <f t="shared" si="135"/>
        <v>490134.63522012578</v>
      </c>
      <c r="BO168" s="67"/>
      <c r="BP168" s="67">
        <f t="shared" si="136"/>
        <v>5663578</v>
      </c>
      <c r="BQ168" s="67"/>
      <c r="BR168" s="478">
        <f t="shared" si="137"/>
        <v>7.2673883585856469E-2</v>
      </c>
      <c r="BS168" s="67"/>
      <c r="BT168" s="86"/>
      <c r="BU168" s="183"/>
      <c r="BV168" s="1"/>
      <c r="BW168" s="61">
        <f t="shared" si="53"/>
        <v>159</v>
      </c>
    </row>
    <row r="169" spans="2:75" x14ac:dyDescent="0.3">
      <c r="B169" s="171">
        <f t="shared" si="52"/>
        <v>44069</v>
      </c>
      <c r="C169" s="61"/>
      <c r="D169" s="17">
        <v>44637</v>
      </c>
      <c r="E169" s="16"/>
      <c r="F169" s="16"/>
      <c r="G169" s="16"/>
      <c r="H169" s="16">
        <f t="shared" si="116"/>
        <v>5994737</v>
      </c>
      <c r="I169" s="16"/>
      <c r="J169" s="479">
        <f t="shared" si="117"/>
        <v>7.501890724525638E-3</v>
      </c>
      <c r="K169" s="16"/>
      <c r="L169" s="16"/>
      <c r="M169" s="16"/>
      <c r="N169" s="16">
        <f t="shared" si="118"/>
        <v>298604</v>
      </c>
      <c r="O169" s="16">
        <f t="shared" si="115"/>
        <v>37467.106249999997</v>
      </c>
      <c r="P169" s="41"/>
      <c r="Q169" s="17">
        <f t="shared" si="119"/>
        <v>298604</v>
      </c>
      <c r="R169" s="16"/>
      <c r="S169" s="60">
        <f t="shared" si="120"/>
        <v>-0.11107009532201695</v>
      </c>
      <c r="T169" s="16"/>
      <c r="U169" s="41"/>
      <c r="V169" s="10">
        <f t="shared" si="109"/>
        <v>61</v>
      </c>
      <c r="W169" s="34">
        <v>1280</v>
      </c>
      <c r="X169" s="33"/>
      <c r="Y169" s="33"/>
      <c r="Z169" s="33"/>
      <c r="AA169" s="33">
        <f t="shared" si="121"/>
        <v>183627</v>
      </c>
      <c r="AB169" s="33"/>
      <c r="AC169" s="46">
        <f t="shared" si="122"/>
        <v>3.0631368815679488E-2</v>
      </c>
      <c r="AD169" s="33"/>
      <c r="AE169" s="33">
        <f t="shared" si="123"/>
        <v>1147.66875</v>
      </c>
      <c r="AF169" s="50"/>
      <c r="AG169" s="33">
        <f t="shared" si="124"/>
        <v>6751</v>
      </c>
      <c r="AH169" s="33">
        <f t="shared" si="112"/>
        <v>412342726.35152841</v>
      </c>
      <c r="AI169" s="231">
        <f t="shared" si="125"/>
        <v>-6.5993359158826786E-2</v>
      </c>
      <c r="AJ169" s="50"/>
      <c r="AK169" s="10"/>
      <c r="AL169" s="23">
        <f t="shared" si="126"/>
        <v>59579</v>
      </c>
      <c r="AM169" s="24"/>
      <c r="AN169" s="24"/>
      <c r="AO169" s="24">
        <v>178263</v>
      </c>
      <c r="AP169" s="24">
        <v>3313861</v>
      </c>
      <c r="AQ169" s="24"/>
      <c r="AR169" s="504">
        <f t="shared" si="127"/>
        <v>1.8307878665708748E-2</v>
      </c>
      <c r="AS169" s="25"/>
      <c r="AT169" s="25"/>
      <c r="AU169" s="24"/>
      <c r="AV169" s="341">
        <f t="shared" si="128"/>
        <v>0.5527950600668553</v>
      </c>
      <c r="AW169" s="341"/>
      <c r="AX169" s="24">
        <f t="shared" si="129"/>
        <v>20711.631249999999</v>
      </c>
      <c r="AY169" s="351"/>
      <c r="AZ169" s="10"/>
      <c r="BA169" s="66">
        <f t="shared" si="130"/>
        <v>701159</v>
      </c>
      <c r="BB169" s="67"/>
      <c r="BC169" s="67">
        <v>78632566</v>
      </c>
      <c r="BD169" s="67"/>
      <c r="BE169" s="67">
        <f t="shared" si="131"/>
        <v>44637</v>
      </c>
      <c r="BF169" s="67"/>
      <c r="BG169" s="156">
        <f t="shared" si="132"/>
        <v>6.3661737209391875E-2</v>
      </c>
      <c r="BH169" s="67"/>
      <c r="BI169" s="183"/>
      <c r="BJ169" s="67"/>
      <c r="BK169" s="67">
        <f t="shared" si="133"/>
        <v>5516857</v>
      </c>
      <c r="BL169" s="67"/>
      <c r="BM169" s="156">
        <f t="shared" si="134"/>
        <v>5.4125745873057796E-2</v>
      </c>
      <c r="BN169" s="66">
        <f t="shared" si="135"/>
        <v>491453.53749999998</v>
      </c>
      <c r="BO169" s="67"/>
      <c r="BP169" s="67">
        <f t="shared" si="136"/>
        <v>5708215</v>
      </c>
      <c r="BQ169" s="67"/>
      <c r="BR169" s="478">
        <f t="shared" si="137"/>
        <v>7.2593523146631131E-2</v>
      </c>
      <c r="BS169" s="67"/>
      <c r="BT169" s="86"/>
      <c r="BU169" s="183"/>
      <c r="BV169" s="1"/>
      <c r="BW169" s="61">
        <f t="shared" si="53"/>
        <v>160</v>
      </c>
    </row>
    <row r="170" spans="2:75" x14ac:dyDescent="0.3">
      <c r="B170" s="171">
        <f t="shared" si="52"/>
        <v>44070</v>
      </c>
      <c r="C170" s="61"/>
      <c r="D170" s="17">
        <v>46006</v>
      </c>
      <c r="E170" s="16"/>
      <c r="F170" s="16"/>
      <c r="G170" s="16"/>
      <c r="H170" s="16">
        <f t="shared" si="116"/>
        <v>6040743</v>
      </c>
      <c r="I170" s="16"/>
      <c r="J170" s="479">
        <f t="shared" si="117"/>
        <v>7.6743983931238354E-3</v>
      </c>
      <c r="K170" s="16"/>
      <c r="L170" s="16"/>
      <c r="M170" s="16"/>
      <c r="N170" s="16">
        <f t="shared" si="118"/>
        <v>299253</v>
      </c>
      <c r="O170" s="16">
        <f t="shared" ref="O170:O182" si="138">+H170/BW170</f>
        <v>37520.142857142855</v>
      </c>
      <c r="P170" s="41"/>
      <c r="Q170" s="17">
        <f t="shared" si="119"/>
        <v>299253</v>
      </c>
      <c r="R170" s="16"/>
      <c r="S170" s="60">
        <f t="shared" si="120"/>
        <v>-8.1784067233904148E-2</v>
      </c>
      <c r="T170" s="16"/>
      <c r="U170" s="41"/>
      <c r="V170" s="10">
        <f t="shared" si="109"/>
        <v>62</v>
      </c>
      <c r="W170" s="34">
        <v>1143</v>
      </c>
      <c r="X170" s="33"/>
      <c r="Y170" s="33"/>
      <c r="Z170" s="33"/>
      <c r="AA170" s="33">
        <f t="shared" si="121"/>
        <v>184770</v>
      </c>
      <c r="AB170" s="33"/>
      <c r="AC170" s="46">
        <f t="shared" si="122"/>
        <v>3.0587296959993165E-2</v>
      </c>
      <c r="AD170" s="33"/>
      <c r="AE170" s="33">
        <f t="shared" si="123"/>
        <v>1147.6397515527951</v>
      </c>
      <c r="AF170" s="50"/>
      <c r="AG170" s="33">
        <f t="shared" si="124"/>
        <v>6797</v>
      </c>
      <c r="AH170" s="33">
        <f t="shared" si="112"/>
        <v>412277997.35152841</v>
      </c>
      <c r="AI170" s="231">
        <f t="shared" si="125"/>
        <v>-3.4654168441982672E-2</v>
      </c>
      <c r="AJ170" s="50"/>
      <c r="AK170" s="10"/>
      <c r="AL170" s="23">
        <f t="shared" si="126"/>
        <v>34079</v>
      </c>
      <c r="AM170" s="24"/>
      <c r="AN170" s="24"/>
      <c r="AO170" s="24">
        <v>178263</v>
      </c>
      <c r="AP170" s="24">
        <v>3347940</v>
      </c>
      <c r="AQ170" s="24"/>
      <c r="AR170" s="504">
        <f t="shared" si="127"/>
        <v>1.0283774726821675E-2</v>
      </c>
      <c r="AS170" s="25"/>
      <c r="AT170" s="25"/>
      <c r="AU170" s="24"/>
      <c r="AV170" s="341">
        <f t="shared" si="128"/>
        <v>0.55422652478345791</v>
      </c>
      <c r="AW170" s="341"/>
      <c r="AX170" s="24">
        <f t="shared" si="129"/>
        <v>20794.658385093167</v>
      </c>
      <c r="AY170" s="351"/>
      <c r="AZ170" s="10"/>
      <c r="BA170" s="66">
        <f t="shared" si="130"/>
        <v>839920</v>
      </c>
      <c r="BB170" s="67"/>
      <c r="BC170" s="67">
        <v>79472486</v>
      </c>
      <c r="BD170" s="67"/>
      <c r="BE170" s="67">
        <f t="shared" si="131"/>
        <v>46006</v>
      </c>
      <c r="BF170" s="67"/>
      <c r="BG170" s="156">
        <f t="shared" si="132"/>
        <v>5.4774264215639586E-2</v>
      </c>
      <c r="BH170" s="67"/>
      <c r="BI170" s="183"/>
      <c r="BJ170" s="67"/>
      <c r="BK170" s="67">
        <f t="shared" si="133"/>
        <v>5604154</v>
      </c>
      <c r="BL170" s="67"/>
      <c r="BM170" s="156">
        <f t="shared" si="134"/>
        <v>5.3398425525065872E-2</v>
      </c>
      <c r="BN170" s="66">
        <f t="shared" si="135"/>
        <v>493617.92546583852</v>
      </c>
      <c r="BO170" s="67"/>
      <c r="BP170" s="67">
        <f t="shared" si="136"/>
        <v>5754221</v>
      </c>
      <c r="BQ170" s="67"/>
      <c r="BR170" s="478">
        <f t="shared" si="137"/>
        <v>7.2405196938220853E-2</v>
      </c>
      <c r="BS170" s="67"/>
      <c r="BT170" s="86"/>
      <c r="BU170" s="183"/>
      <c r="BV170" s="1"/>
      <c r="BW170" s="61">
        <f t="shared" si="53"/>
        <v>161</v>
      </c>
    </row>
    <row r="171" spans="2:75" x14ac:dyDescent="0.3">
      <c r="B171" s="171">
        <f t="shared" si="52"/>
        <v>44071</v>
      </c>
      <c r="C171" s="61"/>
      <c r="D171" s="17">
        <v>49601</v>
      </c>
      <c r="E171" s="16"/>
      <c r="F171" s="16"/>
      <c r="G171" s="16"/>
      <c r="H171" s="16">
        <f t="shared" si="116"/>
        <v>6090344</v>
      </c>
      <c r="I171" s="16"/>
      <c r="J171" s="479">
        <f t="shared" si="117"/>
        <v>8.2110760216085998E-3</v>
      </c>
      <c r="K171" s="16"/>
      <c r="L171" s="16"/>
      <c r="M171" s="16"/>
      <c r="N171" s="16">
        <f t="shared" si="118"/>
        <v>298373</v>
      </c>
      <c r="O171" s="16">
        <f t="shared" si="138"/>
        <v>37594.716049382718</v>
      </c>
      <c r="P171" s="41"/>
      <c r="Q171" s="17">
        <f t="shared" si="119"/>
        <v>298373</v>
      </c>
      <c r="R171" s="16"/>
      <c r="S171" s="60">
        <f t="shared" si="120"/>
        <v>-5.5147757356200998E-2</v>
      </c>
      <c r="T171" s="16"/>
      <c r="U171" s="41"/>
      <c r="V171" s="10">
        <f t="shared" si="109"/>
        <v>63</v>
      </c>
      <c r="W171" s="34">
        <v>1105</v>
      </c>
      <c r="X171" s="33"/>
      <c r="Y171" s="33"/>
      <c r="Z171" s="33"/>
      <c r="AA171" s="33">
        <f t="shared" si="121"/>
        <v>185875</v>
      </c>
      <c r="AB171" s="33"/>
      <c r="AC171" s="46">
        <f t="shared" si="122"/>
        <v>3.051962253692074E-2</v>
      </c>
      <c r="AD171" s="33"/>
      <c r="AE171" s="33">
        <f t="shared" si="123"/>
        <v>1147.3765432098764</v>
      </c>
      <c r="AF171" s="50"/>
      <c r="AG171" s="33">
        <f t="shared" si="124"/>
        <v>6732</v>
      </c>
      <c r="AH171" s="33">
        <f t="shared" si="112"/>
        <v>412211076.35152841</v>
      </c>
      <c r="AI171" s="231">
        <f t="shared" si="125"/>
        <v>-5.0627556056973631E-2</v>
      </c>
      <c r="AJ171" s="50"/>
      <c r="AK171" s="10"/>
      <c r="AL171" s="23">
        <f t="shared" si="126"/>
        <v>27898</v>
      </c>
      <c r="AM171" s="24"/>
      <c r="AN171" s="24"/>
      <c r="AO171" s="24">
        <v>178263</v>
      </c>
      <c r="AP171" s="24">
        <v>3375838</v>
      </c>
      <c r="AQ171" s="24"/>
      <c r="AR171" s="504">
        <f t="shared" si="127"/>
        <v>8.3328852966301666E-3</v>
      </c>
      <c r="AS171" s="25"/>
      <c r="AT171" s="25"/>
      <c r="AU171" s="24"/>
      <c r="AV171" s="341">
        <f t="shared" si="128"/>
        <v>0.55429348490003194</v>
      </c>
      <c r="AW171" s="341"/>
      <c r="AX171" s="24">
        <f t="shared" si="129"/>
        <v>20838.506172839505</v>
      </c>
      <c r="AY171" s="351"/>
      <c r="AZ171" s="10"/>
      <c r="BA171" s="66">
        <f t="shared" si="130"/>
        <v>827184</v>
      </c>
      <c r="BB171" s="67"/>
      <c r="BC171" s="67">
        <v>80299670</v>
      </c>
      <c r="BD171" s="67"/>
      <c r="BE171" s="67">
        <f t="shared" si="131"/>
        <v>49601</v>
      </c>
      <c r="BF171" s="67"/>
      <c r="BG171" s="156">
        <f t="shared" si="132"/>
        <v>5.9963684017098978E-2</v>
      </c>
      <c r="BH171" s="67"/>
      <c r="BI171" s="183"/>
      <c r="BJ171" s="67"/>
      <c r="BK171" s="67">
        <f t="shared" si="133"/>
        <v>5581090</v>
      </c>
      <c r="BL171" s="67"/>
      <c r="BM171" s="156">
        <f t="shared" si="134"/>
        <v>5.346142061855301E-2</v>
      </c>
      <c r="BN171" s="66">
        <f t="shared" si="135"/>
        <v>495676.97530864197</v>
      </c>
      <c r="BO171" s="67"/>
      <c r="BP171" s="67">
        <f t="shared" si="136"/>
        <v>5803822</v>
      </c>
      <c r="BQ171" s="67"/>
      <c r="BR171" s="478">
        <f t="shared" si="137"/>
        <v>7.2277034264275314E-2</v>
      </c>
      <c r="BS171" s="67"/>
      <c r="BT171" s="86"/>
      <c r="BU171" s="183"/>
      <c r="BV171" s="1"/>
      <c r="BW171" s="61">
        <f t="shared" si="53"/>
        <v>162</v>
      </c>
    </row>
    <row r="172" spans="2:75" x14ac:dyDescent="0.3">
      <c r="B172" s="171">
        <f t="shared" si="52"/>
        <v>44072</v>
      </c>
      <c r="C172" s="61"/>
      <c r="D172" s="17">
        <v>42660</v>
      </c>
      <c r="E172" s="16"/>
      <c r="F172" s="16"/>
      <c r="G172" s="16"/>
      <c r="H172" s="16">
        <f t="shared" si="116"/>
        <v>6133004</v>
      </c>
      <c r="I172" s="16"/>
      <c r="J172" s="479">
        <f t="shared" si="117"/>
        <v>7.0045304501683324E-3</v>
      </c>
      <c r="K172" s="16"/>
      <c r="L172" s="16"/>
      <c r="M172" s="16"/>
      <c r="N172" s="16">
        <f t="shared" si="118"/>
        <v>297204</v>
      </c>
      <c r="O172" s="16">
        <f t="shared" si="138"/>
        <v>37625.791411042948</v>
      </c>
      <c r="P172" s="41"/>
      <c r="Q172" s="17">
        <f t="shared" si="119"/>
        <v>297204</v>
      </c>
      <c r="R172" s="16"/>
      <c r="S172" s="60">
        <f t="shared" si="120"/>
        <v>-2.9043365763458284E-2</v>
      </c>
      <c r="T172" s="16"/>
      <c r="U172" s="41"/>
      <c r="V172" s="10">
        <f t="shared" si="109"/>
        <v>64</v>
      </c>
      <c r="W172" s="34">
        <v>954</v>
      </c>
      <c r="X172" s="33"/>
      <c r="Y172" s="33"/>
      <c r="Z172" s="33"/>
      <c r="AA172" s="33">
        <f t="shared" si="121"/>
        <v>186829</v>
      </c>
      <c r="AB172" s="33"/>
      <c r="AC172" s="46">
        <f t="shared" si="122"/>
        <v>3.0462885724516078E-2</v>
      </c>
      <c r="AD172" s="33"/>
      <c r="AE172" s="33">
        <f t="shared" si="123"/>
        <v>1146.1901840490798</v>
      </c>
      <c r="AF172" s="50"/>
      <c r="AG172" s="33">
        <f t="shared" si="124"/>
        <v>6712</v>
      </c>
      <c r="AH172" s="33">
        <f t="shared" si="112"/>
        <v>412142507.35152841</v>
      </c>
      <c r="AI172" s="231">
        <f t="shared" si="125"/>
        <v>-4.0320274521018017E-2</v>
      </c>
      <c r="AJ172" s="50"/>
      <c r="AK172" s="10"/>
      <c r="AL172" s="23">
        <f t="shared" si="126"/>
        <v>32961</v>
      </c>
      <c r="AM172" s="24"/>
      <c r="AN172" s="24"/>
      <c r="AO172" s="24">
        <v>178263</v>
      </c>
      <c r="AP172" s="24">
        <v>3408799</v>
      </c>
      <c r="AQ172" s="24"/>
      <c r="AR172" s="504">
        <f t="shared" si="127"/>
        <v>9.7637979073640375E-3</v>
      </c>
      <c r="AS172" s="25"/>
      <c r="AT172" s="25"/>
      <c r="AU172" s="24"/>
      <c r="AV172" s="341">
        <f t="shared" si="128"/>
        <v>0.55581229035559088</v>
      </c>
      <c r="AW172" s="341"/>
      <c r="AX172" s="24">
        <f t="shared" si="129"/>
        <v>20912.877300613498</v>
      </c>
      <c r="AY172" s="351"/>
      <c r="AZ172" s="10"/>
      <c r="BA172" s="66">
        <f t="shared" si="130"/>
        <v>802727</v>
      </c>
      <c r="BB172" s="67"/>
      <c r="BC172" s="67">
        <v>81102397</v>
      </c>
      <c r="BD172" s="67"/>
      <c r="BE172" s="67">
        <f t="shared" si="131"/>
        <v>42660</v>
      </c>
      <c r="BF172" s="67"/>
      <c r="BG172" s="156">
        <f t="shared" si="132"/>
        <v>5.3143845915236437E-2</v>
      </c>
      <c r="BH172" s="67"/>
      <c r="BI172" s="183"/>
      <c r="BJ172" s="67"/>
      <c r="BK172" s="67">
        <f t="shared" si="133"/>
        <v>5627222</v>
      </c>
      <c r="BL172" s="67"/>
      <c r="BM172" s="156">
        <f t="shared" si="134"/>
        <v>5.2815403408644622E-2</v>
      </c>
      <c r="BN172" s="66">
        <f t="shared" si="135"/>
        <v>497560.71779141104</v>
      </c>
      <c r="BO172" s="67"/>
      <c r="BP172" s="67">
        <f t="shared" si="136"/>
        <v>5846482</v>
      </c>
      <c r="BQ172" s="67"/>
      <c r="BR172" s="478">
        <f t="shared" si="137"/>
        <v>7.208765975190598E-2</v>
      </c>
      <c r="BS172" s="67"/>
      <c r="BT172" s="86"/>
      <c r="BU172" s="183"/>
      <c r="BV172" s="1"/>
      <c r="BW172" s="61">
        <f t="shared" si="53"/>
        <v>163</v>
      </c>
    </row>
    <row r="173" spans="2:75" x14ac:dyDescent="0.3">
      <c r="B173" s="390">
        <f t="shared" si="52"/>
        <v>44073</v>
      </c>
      <c r="C173" s="61"/>
      <c r="D173" s="17">
        <v>33981</v>
      </c>
      <c r="E173" s="16"/>
      <c r="F173" s="16"/>
      <c r="G173" s="16"/>
      <c r="H173" s="16">
        <f t="shared" si="116"/>
        <v>6166985</v>
      </c>
      <c r="I173" s="16"/>
      <c r="J173" s="479">
        <f t="shared" si="117"/>
        <v>5.5406779450983563E-3</v>
      </c>
      <c r="K173" s="16"/>
      <c r="L173" s="16"/>
      <c r="M173" s="16"/>
      <c r="N173" s="16">
        <f t="shared" si="118"/>
        <v>298467</v>
      </c>
      <c r="O173" s="16">
        <f t="shared" si="138"/>
        <v>37603.567073170729</v>
      </c>
      <c r="P173" s="41"/>
      <c r="Q173" s="17">
        <f t="shared" si="119"/>
        <v>298467</v>
      </c>
      <c r="R173" s="16"/>
      <c r="S173" s="60">
        <f t="shared" si="120"/>
        <v>-1.1597216932863969E-2</v>
      </c>
      <c r="T173" s="16"/>
      <c r="U173" s="41"/>
      <c r="V173" s="10">
        <f t="shared" si="109"/>
        <v>65</v>
      </c>
      <c r="W173" s="34">
        <v>369</v>
      </c>
      <c r="X173" s="33"/>
      <c r="Y173" s="33"/>
      <c r="Z173" s="33"/>
      <c r="AA173" s="33">
        <f t="shared" si="121"/>
        <v>187198</v>
      </c>
      <c r="AB173" s="33"/>
      <c r="AC173" s="46">
        <f t="shared" si="122"/>
        <v>3.0354865465053019E-2</v>
      </c>
      <c r="AD173" s="33"/>
      <c r="AE173" s="33">
        <f t="shared" si="123"/>
        <v>1141.4512195121952</v>
      </c>
      <c r="AF173" s="50"/>
      <c r="AG173" s="33">
        <f t="shared" si="124"/>
        <v>6651</v>
      </c>
      <c r="AH173" s="33">
        <f t="shared" si="112"/>
        <v>412071424.35152841</v>
      </c>
      <c r="AI173" s="231">
        <f t="shared" si="125"/>
        <v>-3.6366270646189511E-2</v>
      </c>
      <c r="AJ173" s="50"/>
      <c r="AK173" s="10"/>
      <c r="AL173" s="23">
        <f t="shared" si="126"/>
        <v>16924</v>
      </c>
      <c r="AM173" s="24"/>
      <c r="AN173" s="24"/>
      <c r="AO173" s="24">
        <v>178263</v>
      </c>
      <c r="AP173" s="24">
        <v>3425723</v>
      </c>
      <c r="AQ173" s="24"/>
      <c r="AR173" s="504">
        <f t="shared" si="127"/>
        <v>4.9647984524754905E-3</v>
      </c>
      <c r="AS173" s="25"/>
      <c r="AT173" s="25"/>
      <c r="AU173" s="24"/>
      <c r="AV173" s="341">
        <f t="shared" si="128"/>
        <v>0.55549397314895366</v>
      </c>
      <c r="AW173" s="341"/>
      <c r="AX173" s="24">
        <f t="shared" si="129"/>
        <v>20888.554878048781</v>
      </c>
      <c r="AY173" s="351"/>
      <c r="AZ173" s="391"/>
      <c r="BA173" s="66">
        <f t="shared" si="130"/>
        <v>727682</v>
      </c>
      <c r="BB173" s="67"/>
      <c r="BC173" s="67">
        <v>81830079</v>
      </c>
      <c r="BD173" s="67"/>
      <c r="BE173" s="67">
        <f t="shared" si="131"/>
        <v>33981</v>
      </c>
      <c r="BF173" s="67"/>
      <c r="BG173" s="156">
        <f t="shared" si="132"/>
        <v>4.6697595927891578E-2</v>
      </c>
      <c r="BH173" s="67"/>
      <c r="BI173" s="183"/>
      <c r="BJ173" s="67"/>
      <c r="BK173" s="67">
        <f t="shared" si="133"/>
        <v>5670701</v>
      </c>
      <c r="BL173" s="67"/>
      <c r="BM173" s="156">
        <f t="shared" si="134"/>
        <v>5.2633175334054823E-2</v>
      </c>
      <c r="BN173" s="66">
        <f t="shared" si="135"/>
        <v>498963.89634146343</v>
      </c>
      <c r="BO173" s="67"/>
      <c r="BP173" s="67">
        <f t="shared" si="136"/>
        <v>5880463</v>
      </c>
      <c r="BQ173" s="67"/>
      <c r="BR173" s="478">
        <f t="shared" si="137"/>
        <v>7.1861876120148924E-2</v>
      </c>
      <c r="BS173" s="67"/>
      <c r="BT173" s="86"/>
      <c r="BU173" s="183"/>
      <c r="BV173" s="1"/>
      <c r="BW173" s="61">
        <f t="shared" si="53"/>
        <v>164</v>
      </c>
    </row>
    <row r="174" spans="2:75" x14ac:dyDescent="0.3">
      <c r="B174" s="171">
        <f t="shared" si="52"/>
        <v>44074</v>
      </c>
      <c r="C174" s="61"/>
      <c r="D174" s="17">
        <v>38560</v>
      </c>
      <c r="E174" s="16"/>
      <c r="F174" s="16"/>
      <c r="G174" s="16"/>
      <c r="H174" s="16">
        <f t="shared" si="116"/>
        <v>6205545</v>
      </c>
      <c r="I174" s="16"/>
      <c r="J174" s="479">
        <f t="shared" si="117"/>
        <v>6.2526502010301632E-3</v>
      </c>
      <c r="K174" s="16"/>
      <c r="L174" s="16"/>
      <c r="M174" s="16"/>
      <c r="N174" s="16">
        <f t="shared" si="118"/>
        <v>295543</v>
      </c>
      <c r="O174" s="16">
        <f t="shared" si="138"/>
        <v>37609.36363636364</v>
      </c>
      <c r="P174" s="41"/>
      <c r="Q174" s="17">
        <f t="shared" si="119"/>
        <v>295543</v>
      </c>
      <c r="R174" s="16"/>
      <c r="S174" s="60">
        <f t="shared" si="120"/>
        <v>-2.4098454304403962E-2</v>
      </c>
      <c r="T174" s="16"/>
      <c r="U174" s="41"/>
      <c r="V174" s="10">
        <f t="shared" si="109"/>
        <v>66</v>
      </c>
      <c r="W174" s="34">
        <v>512</v>
      </c>
      <c r="X174" s="33"/>
      <c r="Y174" s="33"/>
      <c r="Z174" s="33"/>
      <c r="AA174" s="33">
        <f t="shared" si="121"/>
        <v>187710</v>
      </c>
      <c r="AB174" s="33"/>
      <c r="AC174" s="46">
        <f t="shared" si="122"/>
        <v>3.0248753332704863E-2</v>
      </c>
      <c r="AD174" s="33"/>
      <c r="AE174" s="33">
        <f t="shared" si="123"/>
        <v>1137.6363636363637</v>
      </c>
      <c r="AF174" s="50"/>
      <c r="AG174" s="33">
        <f t="shared" si="124"/>
        <v>6653</v>
      </c>
      <c r="AH174" s="33">
        <f t="shared" si="112"/>
        <v>412012883.35152841</v>
      </c>
      <c r="AI174" s="231">
        <f t="shared" si="125"/>
        <v>-2.4915726220137768E-2</v>
      </c>
      <c r="AJ174" s="50"/>
      <c r="AK174" s="10"/>
      <c r="AL174" s="23">
        <f t="shared" si="126"/>
        <v>30540</v>
      </c>
      <c r="AM174" s="24"/>
      <c r="AN174" s="24"/>
      <c r="AO174" s="24">
        <v>178263</v>
      </c>
      <c r="AP174" s="24">
        <v>3456263</v>
      </c>
      <c r="AQ174" s="24"/>
      <c r="AR174" s="504">
        <f t="shared" si="127"/>
        <v>8.9149064299711336E-3</v>
      </c>
      <c r="AS174" s="25"/>
      <c r="AT174" s="25"/>
      <c r="AU174" s="24"/>
      <c r="AV174" s="341">
        <f t="shared" si="128"/>
        <v>0.55696365105723988</v>
      </c>
      <c r="AW174" s="341"/>
      <c r="AX174" s="24">
        <f t="shared" si="129"/>
        <v>20947.048484848485</v>
      </c>
      <c r="AY174" s="351"/>
      <c r="AZ174" s="10"/>
      <c r="BA174" s="66">
        <f t="shared" si="130"/>
        <v>794762</v>
      </c>
      <c r="BB174" s="67"/>
      <c r="BC174" s="67">
        <v>82624841</v>
      </c>
      <c r="BD174" s="67"/>
      <c r="BE174" s="67">
        <f t="shared" si="131"/>
        <v>38560</v>
      </c>
      <c r="BF174" s="67"/>
      <c r="BG174" s="156">
        <f t="shared" si="132"/>
        <v>4.8517669440662742E-2</v>
      </c>
      <c r="BH174" s="67"/>
      <c r="BI174" s="183"/>
      <c r="BJ174" s="67"/>
      <c r="BK174" s="67">
        <f t="shared" si="133"/>
        <v>5741362</v>
      </c>
      <c r="BL174" s="67"/>
      <c r="BM174" s="156">
        <f t="shared" si="134"/>
        <v>5.147611315921205E-2</v>
      </c>
      <c r="BN174" s="66">
        <f t="shared" si="135"/>
        <v>500756.61212121212</v>
      </c>
      <c r="BO174" s="67"/>
      <c r="BP174" s="67">
        <f t="shared" si="136"/>
        <v>5919023</v>
      </c>
      <c r="BQ174" s="67"/>
      <c r="BR174" s="478">
        <f t="shared" si="137"/>
        <v>7.1637329988931533E-2</v>
      </c>
      <c r="BS174" s="67"/>
      <c r="BT174" s="86"/>
      <c r="BU174" s="183"/>
      <c r="BV174" s="1"/>
      <c r="BW174" s="61">
        <f t="shared" si="53"/>
        <v>165</v>
      </c>
    </row>
    <row r="175" spans="2:75" x14ac:dyDescent="0.3">
      <c r="B175" s="171">
        <f t="shared" si="52"/>
        <v>44075</v>
      </c>
      <c r="C175" s="61"/>
      <c r="D175" s="17">
        <v>41979</v>
      </c>
      <c r="E175" s="16"/>
      <c r="F175" s="16"/>
      <c r="G175" s="16"/>
      <c r="H175" s="16">
        <f t="shared" si="116"/>
        <v>6247524</v>
      </c>
      <c r="I175" s="16"/>
      <c r="J175" s="479">
        <f t="shared" si="117"/>
        <v>6.7647563590305122E-3</v>
      </c>
      <c r="K175" s="16"/>
      <c r="L175" s="16"/>
      <c r="M175" s="16"/>
      <c r="N175" s="16">
        <f t="shared" si="118"/>
        <v>297424</v>
      </c>
      <c r="O175" s="16">
        <f t="shared" si="138"/>
        <v>37635.686746987951</v>
      </c>
      <c r="P175" s="41"/>
      <c r="Q175" s="17">
        <f t="shared" si="119"/>
        <v>297424</v>
      </c>
      <c r="R175" s="16"/>
      <c r="S175" s="60">
        <f t="shared" si="120"/>
        <v>-5.0712517562052587E-3</v>
      </c>
      <c r="T175" s="16"/>
      <c r="U175" s="41"/>
      <c r="V175" s="10">
        <f t="shared" si="109"/>
        <v>67</v>
      </c>
      <c r="W175" s="34">
        <v>1164</v>
      </c>
      <c r="X175" s="33"/>
      <c r="Y175" s="33"/>
      <c r="Z175" s="33"/>
      <c r="AA175" s="33">
        <f t="shared" si="121"/>
        <v>188874</v>
      </c>
      <c r="AB175" s="33"/>
      <c r="AC175" s="46">
        <f t="shared" si="122"/>
        <v>3.0231816636478708E-2</v>
      </c>
      <c r="AD175" s="33"/>
      <c r="AE175" s="33">
        <f t="shared" si="123"/>
        <v>1137.7951807228915</v>
      </c>
      <c r="AF175" s="50"/>
      <c r="AG175" s="33">
        <f t="shared" si="124"/>
        <v>6527</v>
      </c>
      <c r="AH175" s="33">
        <f t="shared" si="112"/>
        <v>411963845.35152841</v>
      </c>
      <c r="AI175" s="231">
        <f t="shared" si="125"/>
        <v>-3.3752775721687639E-2</v>
      </c>
      <c r="AJ175" s="50"/>
      <c r="AK175" s="10"/>
      <c r="AL175" s="23">
        <f t="shared" si="126"/>
        <v>40650</v>
      </c>
      <c r="AM175" s="24"/>
      <c r="AN175" s="24"/>
      <c r="AO175" s="24">
        <v>178263</v>
      </c>
      <c r="AP175" s="24">
        <v>3496913</v>
      </c>
      <c r="AQ175" s="24"/>
      <c r="AR175" s="504">
        <f t="shared" si="127"/>
        <v>1.1761257751507916E-2</v>
      </c>
      <c r="AS175" s="25"/>
      <c r="AT175" s="25"/>
      <c r="AU175" s="24"/>
      <c r="AV175" s="341">
        <f t="shared" si="128"/>
        <v>0.55972782177387392</v>
      </c>
      <c r="AW175" s="341"/>
      <c r="AX175" s="24">
        <f t="shared" si="129"/>
        <v>21065.74096385542</v>
      </c>
      <c r="AY175" s="351"/>
      <c r="AZ175" s="10"/>
      <c r="BA175" s="66">
        <f t="shared" si="130"/>
        <v>725278</v>
      </c>
      <c r="BB175" s="67"/>
      <c r="BC175" s="67">
        <v>83350119</v>
      </c>
      <c r="BD175" s="67"/>
      <c r="BE175" s="67">
        <f t="shared" si="131"/>
        <v>41979</v>
      </c>
      <c r="BF175" s="67"/>
      <c r="BG175" s="156">
        <f t="shared" si="132"/>
        <v>5.7879875027230937E-2</v>
      </c>
      <c r="BH175" s="67"/>
      <c r="BI175" s="183"/>
      <c r="BJ175" s="67"/>
      <c r="BK175" s="67">
        <f t="shared" si="133"/>
        <v>5418712</v>
      </c>
      <c r="BL175" s="67"/>
      <c r="BM175" s="156">
        <f t="shared" si="134"/>
        <v>5.4888320324091779E-2</v>
      </c>
      <c r="BN175" s="66">
        <f t="shared" si="135"/>
        <v>502109.15060240962</v>
      </c>
      <c r="BO175" s="67"/>
      <c r="BP175" s="67">
        <f t="shared" si="136"/>
        <v>5961002</v>
      </c>
      <c r="BQ175" s="67"/>
      <c r="BR175" s="478">
        <f t="shared" si="137"/>
        <v>7.1517618349171169E-2</v>
      </c>
      <c r="BS175" s="67"/>
      <c r="BT175" s="86"/>
      <c r="BU175" s="183"/>
      <c r="BV175" s="1"/>
      <c r="BW175" s="61">
        <f t="shared" si="53"/>
        <v>166</v>
      </c>
    </row>
    <row r="176" spans="2:75" x14ac:dyDescent="0.3">
      <c r="B176" s="171">
        <f t="shared" si="52"/>
        <v>44076</v>
      </c>
      <c r="C176" s="61"/>
      <c r="D176" s="17">
        <v>41211</v>
      </c>
      <c r="E176" s="16"/>
      <c r="F176" s="16"/>
      <c r="G176" s="16"/>
      <c r="H176" s="16">
        <f t="shared" si="116"/>
        <v>6288735</v>
      </c>
      <c r="I176" s="16"/>
      <c r="J176" s="479">
        <f t="shared" si="117"/>
        <v>6.5963732192145241E-3</v>
      </c>
      <c r="K176" s="16"/>
      <c r="L176" s="16"/>
      <c r="M176" s="16"/>
      <c r="N176" s="16">
        <f t="shared" si="118"/>
        <v>293998</v>
      </c>
      <c r="O176" s="16">
        <f t="shared" si="138"/>
        <v>37657.09580838323</v>
      </c>
      <c r="P176" s="41"/>
      <c r="Q176" s="17">
        <f t="shared" si="119"/>
        <v>293998</v>
      </c>
      <c r="R176" s="16"/>
      <c r="S176" s="60">
        <f t="shared" si="120"/>
        <v>-1.5425111518934777E-2</v>
      </c>
      <c r="T176" s="16"/>
      <c r="U176" s="41"/>
      <c r="V176" s="10">
        <f t="shared" si="109"/>
        <v>68</v>
      </c>
      <c r="W176" s="34">
        <v>1090</v>
      </c>
      <c r="X176" s="33"/>
      <c r="Y176" s="33"/>
      <c r="Z176" s="33"/>
      <c r="AA176" s="33">
        <f t="shared" si="121"/>
        <v>189964</v>
      </c>
      <c r="AB176" s="33"/>
      <c r="AC176" s="46">
        <f t="shared" si="122"/>
        <v>3.0207028917580404E-2</v>
      </c>
      <c r="AD176" s="33"/>
      <c r="AE176" s="33">
        <f t="shared" si="123"/>
        <v>1137.5089820359281</v>
      </c>
      <c r="AF176" s="50"/>
      <c r="AG176" s="33">
        <f t="shared" si="124"/>
        <v>6337</v>
      </c>
      <c r="AH176" s="33">
        <f t="shared" si="112"/>
        <v>411915199.35152841</v>
      </c>
      <c r="AI176" s="231">
        <f t="shared" si="125"/>
        <v>-6.1324248259517107E-2</v>
      </c>
      <c r="AJ176" s="50"/>
      <c r="AK176" s="10"/>
      <c r="AL176" s="23">
        <f t="shared" si="126"/>
        <v>50119</v>
      </c>
      <c r="AM176" s="24"/>
      <c r="AN176" s="24"/>
      <c r="AO176" s="24">
        <v>178263</v>
      </c>
      <c r="AP176" s="24">
        <v>3547032</v>
      </c>
      <c r="AQ176" s="24"/>
      <c r="AR176" s="504">
        <f t="shared" si="127"/>
        <v>1.4332355423197546E-2</v>
      </c>
      <c r="AS176" s="25"/>
      <c r="AT176" s="25"/>
      <c r="AU176" s="24"/>
      <c r="AV176" s="341">
        <f t="shared" si="128"/>
        <v>0.56402949082764653</v>
      </c>
      <c r="AW176" s="341"/>
      <c r="AX176" s="24">
        <f t="shared" si="129"/>
        <v>21239.712574850299</v>
      </c>
      <c r="AY176" s="351"/>
      <c r="AZ176" s="10"/>
      <c r="BA176" s="66">
        <f t="shared" si="130"/>
        <v>748292</v>
      </c>
      <c r="BB176" s="67"/>
      <c r="BC176" s="67">
        <v>84098411</v>
      </c>
      <c r="BD176" s="67"/>
      <c r="BE176" s="67">
        <f t="shared" si="131"/>
        <v>41211</v>
      </c>
      <c r="BF176" s="67"/>
      <c r="BG176" s="156">
        <f t="shared" si="132"/>
        <v>5.5073420536368156E-2</v>
      </c>
      <c r="BH176" s="67"/>
      <c r="BI176" s="183"/>
      <c r="BJ176" s="67"/>
      <c r="BK176" s="67">
        <f t="shared" si="133"/>
        <v>5465845</v>
      </c>
      <c r="BL176" s="67"/>
      <c r="BM176" s="156">
        <f t="shared" si="134"/>
        <v>5.3788206581050137E-2</v>
      </c>
      <c r="BN176" s="66">
        <f t="shared" si="135"/>
        <v>503583.29940119758</v>
      </c>
      <c r="BO176" s="67"/>
      <c r="BP176" s="67">
        <f t="shared" si="136"/>
        <v>6002213</v>
      </c>
      <c r="BQ176" s="67"/>
      <c r="BR176" s="478">
        <f t="shared" si="137"/>
        <v>7.137130093932452E-2</v>
      </c>
      <c r="BS176" s="67"/>
      <c r="BT176" s="86"/>
      <c r="BU176" s="183"/>
      <c r="BV176" s="1"/>
      <c r="BW176" s="61">
        <f t="shared" si="53"/>
        <v>167</v>
      </c>
    </row>
    <row r="177" spans="2:85" x14ac:dyDescent="0.3">
      <c r="B177" s="171">
        <f t="shared" si="52"/>
        <v>44077</v>
      </c>
      <c r="C177" s="61"/>
      <c r="D177" s="17">
        <v>45464</v>
      </c>
      <c r="E177" s="16"/>
      <c r="F177" s="16"/>
      <c r="G177" s="16"/>
      <c r="H177" s="16">
        <f t="shared" si="116"/>
        <v>6334199</v>
      </c>
      <c r="I177" s="16"/>
      <c r="J177" s="479">
        <f t="shared" si="117"/>
        <v>7.229434854545469E-3</v>
      </c>
      <c r="K177" s="16"/>
      <c r="L177" s="16"/>
      <c r="M177" s="16"/>
      <c r="N177" s="16">
        <f t="shared" si="118"/>
        <v>293456</v>
      </c>
      <c r="O177" s="16">
        <f t="shared" si="138"/>
        <v>37703.565476190473</v>
      </c>
      <c r="P177" s="41"/>
      <c r="Q177" s="17">
        <f t="shared" si="119"/>
        <v>293456</v>
      </c>
      <c r="R177" s="16"/>
      <c r="S177" s="60">
        <f t="shared" si="120"/>
        <v>-1.937156853899543E-2</v>
      </c>
      <c r="T177" s="16"/>
      <c r="U177" s="41"/>
      <c r="V177" s="10">
        <f t="shared" si="109"/>
        <v>69</v>
      </c>
      <c r="W177" s="34">
        <v>1114</v>
      </c>
      <c r="X177" s="33"/>
      <c r="Y177" s="33"/>
      <c r="Z177" s="33"/>
      <c r="AA177" s="33">
        <f t="shared" si="121"/>
        <v>191078</v>
      </c>
      <c r="AB177" s="33"/>
      <c r="AC177" s="46">
        <f t="shared" si="122"/>
        <v>3.0166087298488728E-2</v>
      </c>
      <c r="AD177" s="33"/>
      <c r="AE177" s="33">
        <f t="shared" si="123"/>
        <v>1137.3690476190477</v>
      </c>
      <c r="AF177" s="50"/>
      <c r="AG177" s="33">
        <f t="shared" si="124"/>
        <v>6308</v>
      </c>
      <c r="AH177" s="33">
        <f t="shared" si="112"/>
        <v>411860635.35152841</v>
      </c>
      <c r="AI177" s="231">
        <f t="shared" si="125"/>
        <v>-7.1943504487273796E-2</v>
      </c>
      <c r="AJ177" s="50"/>
      <c r="AK177" s="10"/>
      <c r="AL177" s="23">
        <f t="shared" si="126"/>
        <v>28064</v>
      </c>
      <c r="AM177" s="24"/>
      <c r="AN177" s="24"/>
      <c r="AO177" s="24">
        <v>178263</v>
      </c>
      <c r="AP177" s="24">
        <v>3575096</v>
      </c>
      <c r="AQ177" s="24"/>
      <c r="AR177" s="504">
        <f t="shared" si="127"/>
        <v>7.9119669628015758E-3</v>
      </c>
      <c r="AS177" s="25"/>
      <c r="AT177" s="25"/>
      <c r="AU177" s="24"/>
      <c r="AV177" s="341">
        <f t="shared" si="128"/>
        <v>0.56441169593819207</v>
      </c>
      <c r="AW177" s="341"/>
      <c r="AX177" s="24">
        <f t="shared" si="129"/>
        <v>21280.333333333332</v>
      </c>
      <c r="AY177" s="351"/>
      <c r="AZ177" s="10"/>
      <c r="BA177" s="66">
        <f t="shared" si="130"/>
        <v>783118</v>
      </c>
      <c r="BB177" s="67"/>
      <c r="BC177" s="67">
        <v>84881529</v>
      </c>
      <c r="BD177" s="67"/>
      <c r="BE177" s="67">
        <f t="shared" si="131"/>
        <v>45464</v>
      </c>
      <c r="BF177" s="67"/>
      <c r="BG177" s="156">
        <f t="shared" si="132"/>
        <v>5.8055107914771462E-2</v>
      </c>
      <c r="BH177" s="67"/>
      <c r="BI177" s="183"/>
      <c r="BJ177" s="67"/>
      <c r="BK177" s="67">
        <f t="shared" si="133"/>
        <v>5409043</v>
      </c>
      <c r="BL177" s="67"/>
      <c r="BM177" s="156">
        <f t="shared" si="134"/>
        <v>5.4252850273144436E-2</v>
      </c>
      <c r="BN177" s="66">
        <f t="shared" si="135"/>
        <v>505247.19642857142</v>
      </c>
      <c r="BO177" s="67"/>
      <c r="BP177" s="67">
        <f t="shared" si="136"/>
        <v>6047677</v>
      </c>
      <c r="BQ177" s="67"/>
      <c r="BR177" s="478">
        <f t="shared" si="137"/>
        <v>7.1248445583490846E-2</v>
      </c>
      <c r="BS177" s="67"/>
      <c r="BT177" s="86"/>
      <c r="BU177" s="183"/>
      <c r="BV177" s="1"/>
      <c r="BW177" s="61">
        <f t="shared" si="53"/>
        <v>168</v>
      </c>
    </row>
    <row r="178" spans="2:85" x14ac:dyDescent="0.3">
      <c r="B178" s="171">
        <f t="shared" si="52"/>
        <v>44078</v>
      </c>
      <c r="C178" s="61"/>
      <c r="D178" s="17">
        <v>52849</v>
      </c>
      <c r="E178" s="16"/>
      <c r="F178" s="16"/>
      <c r="G178" s="16"/>
      <c r="H178" s="16">
        <f t="shared" si="116"/>
        <v>6387048</v>
      </c>
      <c r="I178" s="16"/>
      <c r="J178" s="479">
        <f t="shared" si="117"/>
        <v>8.3434385310597291E-3</v>
      </c>
      <c r="K178" s="16"/>
      <c r="L178" s="16"/>
      <c r="M178" s="16"/>
      <c r="N178" s="16">
        <f t="shared" si="118"/>
        <v>296704</v>
      </c>
      <c r="O178" s="16">
        <f t="shared" si="138"/>
        <v>37793.183431952661</v>
      </c>
      <c r="P178" s="41"/>
      <c r="Q178" s="17">
        <f t="shared" si="119"/>
        <v>296704</v>
      </c>
      <c r="R178" s="16"/>
      <c r="S178" s="60">
        <f t="shared" si="120"/>
        <v>-5.5936696685021771E-3</v>
      </c>
      <c r="T178" s="16"/>
      <c r="U178" s="41"/>
      <c r="V178" s="10">
        <f t="shared" si="109"/>
        <v>70</v>
      </c>
      <c r="W178" s="34">
        <v>1033</v>
      </c>
      <c r="X178" s="33"/>
      <c r="Y178" s="33"/>
      <c r="Z178" s="33"/>
      <c r="AA178" s="33">
        <f t="shared" si="121"/>
        <v>192111</v>
      </c>
      <c r="AB178" s="33"/>
      <c r="AC178" s="46">
        <f t="shared" si="122"/>
        <v>3.0078214536668584E-2</v>
      </c>
      <c r="AD178" s="33"/>
      <c r="AE178" s="33">
        <f t="shared" si="123"/>
        <v>1136.7514792899408</v>
      </c>
      <c r="AF178" s="50"/>
      <c r="AG178" s="33">
        <f t="shared" si="124"/>
        <v>6236</v>
      </c>
      <c r="AH178" s="33">
        <f t="shared" si="112"/>
        <v>411805487.35152841</v>
      </c>
      <c r="AI178" s="231">
        <f t="shared" si="125"/>
        <v>-7.3677956030897204E-2</v>
      </c>
      <c r="AJ178" s="50"/>
      <c r="AK178" s="10"/>
      <c r="AL178" s="23">
        <f t="shared" si="126"/>
        <v>101473</v>
      </c>
      <c r="AM178" s="24"/>
      <c r="AN178" s="24"/>
      <c r="AO178" s="24">
        <v>178263</v>
      </c>
      <c r="AP178" s="24">
        <v>3676569</v>
      </c>
      <c r="AQ178" s="24"/>
      <c r="AR178" s="504">
        <f t="shared" si="127"/>
        <v>2.8383293763300343E-2</v>
      </c>
      <c r="AS178" s="25"/>
      <c r="AT178" s="25"/>
      <c r="AU178" s="24"/>
      <c r="AV178" s="341">
        <f t="shared" si="128"/>
        <v>0.57562883510504381</v>
      </c>
      <c r="AW178" s="341"/>
      <c r="AX178" s="24">
        <f t="shared" si="129"/>
        <v>21754.846153846152</v>
      </c>
      <c r="AY178" s="351"/>
      <c r="AZ178" s="10"/>
      <c r="BA178" s="66">
        <f t="shared" si="130"/>
        <v>1014188</v>
      </c>
      <c r="BB178" s="67"/>
      <c r="BC178" s="67">
        <v>85895717</v>
      </c>
      <c r="BD178" s="67"/>
      <c r="BE178" s="67">
        <f t="shared" si="131"/>
        <v>52849</v>
      </c>
      <c r="BF178" s="67"/>
      <c r="BG178" s="156">
        <f t="shared" si="132"/>
        <v>5.2109668029990494E-2</v>
      </c>
      <c r="BH178" s="67"/>
      <c r="BI178" s="183"/>
      <c r="BJ178" s="67"/>
      <c r="BK178" s="67">
        <f t="shared" si="133"/>
        <v>5596047</v>
      </c>
      <c r="BL178" s="67"/>
      <c r="BM178" s="156">
        <f t="shared" si="134"/>
        <v>5.3020283782462874E-2</v>
      </c>
      <c r="BN178" s="66">
        <f t="shared" si="135"/>
        <v>508258.68047337281</v>
      </c>
      <c r="BO178" s="67"/>
      <c r="BP178" s="67">
        <f t="shared" si="136"/>
        <v>6100526</v>
      </c>
      <c r="BQ178" s="67"/>
      <c r="BR178" s="478">
        <f t="shared" si="137"/>
        <v>7.1022470189054943E-2</v>
      </c>
      <c r="BS178" s="67"/>
      <c r="BT178" s="86"/>
      <c r="BU178" s="183"/>
      <c r="BV178" s="1"/>
      <c r="BW178" s="61">
        <f t="shared" si="53"/>
        <v>169</v>
      </c>
    </row>
    <row r="179" spans="2:85" x14ac:dyDescent="0.3">
      <c r="B179" s="171">
        <f t="shared" si="52"/>
        <v>44079</v>
      </c>
      <c r="C179" s="61"/>
      <c r="D179" s="17">
        <v>42092</v>
      </c>
      <c r="E179" s="16"/>
      <c r="F179" s="16"/>
      <c r="G179" s="16"/>
      <c r="H179" s="16">
        <f t="shared" si="116"/>
        <v>6429140</v>
      </c>
      <c r="I179" s="16"/>
      <c r="J179" s="479">
        <f t="shared" si="117"/>
        <v>6.5902119414164417E-3</v>
      </c>
      <c r="K179" s="16"/>
      <c r="L179" s="16"/>
      <c r="M179" s="16"/>
      <c r="N179" s="16">
        <f t="shared" si="118"/>
        <v>296136</v>
      </c>
      <c r="O179" s="16">
        <f t="shared" si="138"/>
        <v>37818.470588235294</v>
      </c>
      <c r="P179" s="41"/>
      <c r="Q179" s="17">
        <f t="shared" si="119"/>
        <v>296136</v>
      </c>
      <c r="R179" s="16"/>
      <c r="S179" s="60">
        <f t="shared" si="120"/>
        <v>-3.5934913392821092E-3</v>
      </c>
      <c r="T179" s="16"/>
      <c r="U179" s="41"/>
      <c r="V179" s="10">
        <f t="shared" si="109"/>
        <v>71</v>
      </c>
      <c r="W179" s="34">
        <v>707</v>
      </c>
      <c r="X179" s="33"/>
      <c r="Y179" s="33"/>
      <c r="Z179" s="33"/>
      <c r="AA179" s="33">
        <f t="shared" si="121"/>
        <v>192818</v>
      </c>
      <c r="AB179" s="33"/>
      <c r="AC179" s="46">
        <f t="shared" si="122"/>
        <v>2.9991258550910387E-2</v>
      </c>
      <c r="AD179" s="33"/>
      <c r="AE179" s="33">
        <f t="shared" si="123"/>
        <v>1134.2235294117647</v>
      </c>
      <c r="AF179" s="50"/>
      <c r="AG179" s="33">
        <f t="shared" si="124"/>
        <v>5989</v>
      </c>
      <c r="AH179" s="33">
        <f t="shared" si="112"/>
        <v>411746777.35152841</v>
      </c>
      <c r="AI179" s="231">
        <f t="shared" si="125"/>
        <v>-0.10771752085816448</v>
      </c>
      <c r="AJ179" s="50"/>
      <c r="AK179" s="10"/>
      <c r="AL179" s="23">
        <f t="shared" si="126"/>
        <v>30431</v>
      </c>
      <c r="AM179" s="24"/>
      <c r="AN179" s="24"/>
      <c r="AO179" s="24">
        <v>178263</v>
      </c>
      <c r="AP179" s="24">
        <v>3707000</v>
      </c>
      <c r="AQ179" s="24"/>
      <c r="AR179" s="504">
        <f t="shared" si="127"/>
        <v>8.2770104409845158E-3</v>
      </c>
      <c r="AS179" s="25"/>
      <c r="AT179" s="25"/>
      <c r="AU179" s="24"/>
      <c r="AV179" s="341">
        <f t="shared" si="128"/>
        <v>0.57659344795726952</v>
      </c>
      <c r="AW179" s="341"/>
      <c r="AX179" s="24">
        <f t="shared" si="129"/>
        <v>21805.882352941175</v>
      </c>
      <c r="AY179" s="351"/>
      <c r="AZ179" s="10"/>
      <c r="BA179" s="66">
        <f t="shared" si="130"/>
        <v>863485</v>
      </c>
      <c r="BB179" s="67"/>
      <c r="BC179" s="67">
        <v>86759202</v>
      </c>
      <c r="BD179" s="67"/>
      <c r="BE179" s="67">
        <f t="shared" si="131"/>
        <v>42092</v>
      </c>
      <c r="BF179" s="67"/>
      <c r="BG179" s="156">
        <f t="shared" si="132"/>
        <v>4.8746648754755435E-2</v>
      </c>
      <c r="BH179" s="67"/>
      <c r="BI179" s="183"/>
      <c r="BJ179" s="67"/>
      <c r="BK179" s="67">
        <f t="shared" si="133"/>
        <v>5656805</v>
      </c>
      <c r="BL179" s="67"/>
      <c r="BM179" s="156">
        <f t="shared" si="134"/>
        <v>5.2350399209447736E-2</v>
      </c>
      <c r="BN179" s="66">
        <f t="shared" si="135"/>
        <v>510348.24705882353</v>
      </c>
      <c r="BO179" s="67"/>
      <c r="BP179" s="67">
        <f t="shared" si="136"/>
        <v>6142618</v>
      </c>
      <c r="BQ179" s="67"/>
      <c r="BR179" s="478">
        <f t="shared" si="137"/>
        <v>7.0800766470858048E-2</v>
      </c>
      <c r="BS179" s="67"/>
      <c r="BT179" s="86"/>
      <c r="BU179" s="183"/>
      <c r="BV179" s="1"/>
      <c r="BW179" s="61">
        <f t="shared" si="53"/>
        <v>170</v>
      </c>
    </row>
    <row r="180" spans="2:85" x14ac:dyDescent="0.3">
      <c r="B180" s="390">
        <f t="shared" si="52"/>
        <v>44080</v>
      </c>
      <c r="C180" s="61"/>
      <c r="D180" s="17">
        <v>31110</v>
      </c>
      <c r="E180" s="16"/>
      <c r="F180" s="16"/>
      <c r="G180" s="16"/>
      <c r="H180" s="16">
        <f t="shared" si="116"/>
        <v>6460250</v>
      </c>
      <c r="I180" s="16"/>
      <c r="J180" s="479">
        <f t="shared" si="117"/>
        <v>4.8389053590371343E-3</v>
      </c>
      <c r="K180" s="16"/>
      <c r="L180" s="16"/>
      <c r="M180" s="16"/>
      <c r="N180" s="16">
        <f t="shared" si="118"/>
        <v>293265</v>
      </c>
      <c r="O180" s="16">
        <f t="shared" si="138"/>
        <v>37779.239766081868</v>
      </c>
      <c r="P180" s="41"/>
      <c r="Q180" s="17">
        <f t="shared" si="119"/>
        <v>293265</v>
      </c>
      <c r="R180" s="16"/>
      <c r="S180" s="60">
        <f t="shared" si="120"/>
        <v>-1.7429062509423152E-2</v>
      </c>
      <c r="T180" s="16"/>
      <c r="U180" s="41"/>
      <c r="V180" s="10">
        <f t="shared" si="109"/>
        <v>72</v>
      </c>
      <c r="W180" s="34">
        <v>430</v>
      </c>
      <c r="X180" s="33"/>
      <c r="Y180" s="33"/>
      <c r="Z180" s="33"/>
      <c r="AA180" s="33">
        <f t="shared" si="121"/>
        <v>193248</v>
      </c>
      <c r="AB180" s="33"/>
      <c r="AC180" s="46">
        <f t="shared" si="122"/>
        <v>2.9913393444526142E-2</v>
      </c>
      <c r="AD180" s="33"/>
      <c r="AE180" s="33">
        <f t="shared" si="123"/>
        <v>1130.1052631578948</v>
      </c>
      <c r="AF180" s="50"/>
      <c r="AG180" s="33">
        <f t="shared" si="124"/>
        <v>6050</v>
      </c>
      <c r="AH180" s="33">
        <f t="shared" si="112"/>
        <v>411683531.35152841</v>
      </c>
      <c r="AI180" s="231">
        <f t="shared" si="125"/>
        <v>-9.0362351526086307E-2</v>
      </c>
      <c r="AJ180" s="50"/>
      <c r="AK180" s="10"/>
      <c r="AL180" s="23">
        <f t="shared" si="126"/>
        <v>18970</v>
      </c>
      <c r="AM180" s="24"/>
      <c r="AN180" s="24"/>
      <c r="AO180" s="24">
        <v>178263</v>
      </c>
      <c r="AP180" s="24">
        <v>3725970</v>
      </c>
      <c r="AQ180" s="24"/>
      <c r="AR180" s="504">
        <f t="shared" si="127"/>
        <v>5.1173455624494201E-3</v>
      </c>
      <c r="AS180" s="25"/>
      <c r="AT180" s="25"/>
      <c r="AU180" s="24"/>
      <c r="AV180" s="341">
        <f t="shared" si="128"/>
        <v>0.57675322162455012</v>
      </c>
      <c r="AW180" s="341"/>
      <c r="AX180" s="24">
        <f t="shared" si="129"/>
        <v>21789.298245614034</v>
      </c>
      <c r="AY180" s="351"/>
      <c r="AZ180" s="10"/>
      <c r="BA180" s="66">
        <f t="shared" si="130"/>
        <v>715717</v>
      </c>
      <c r="BB180" s="67"/>
      <c r="BC180" s="67">
        <v>87474919</v>
      </c>
      <c r="BD180" s="67"/>
      <c r="BE180" s="67">
        <f t="shared" si="131"/>
        <v>31110</v>
      </c>
      <c r="BF180" s="67"/>
      <c r="BG180" s="156">
        <f t="shared" si="132"/>
        <v>4.3466901023728653E-2</v>
      </c>
      <c r="BH180" s="67"/>
      <c r="BI180" s="183"/>
      <c r="BJ180" s="67"/>
      <c r="BK180" s="67">
        <f t="shared" si="133"/>
        <v>5644840</v>
      </c>
      <c r="BL180" s="67"/>
      <c r="BM180" s="156">
        <f t="shared" si="134"/>
        <v>5.1952756854047238E-2</v>
      </c>
      <c r="BN180" s="66">
        <f t="shared" si="135"/>
        <v>511549.23391812865</v>
      </c>
      <c r="BO180" s="67"/>
      <c r="BP180" s="67">
        <f t="shared" si="136"/>
        <v>6173728</v>
      </c>
      <c r="BQ180" s="67"/>
      <c r="BR180" s="478">
        <f t="shared" si="137"/>
        <v>7.0577121654722533E-2</v>
      </c>
      <c r="BS180" s="67"/>
      <c r="BT180" s="86"/>
      <c r="BU180" s="183"/>
      <c r="BV180" s="1"/>
      <c r="BW180" s="61">
        <f t="shared" si="53"/>
        <v>171</v>
      </c>
    </row>
    <row r="181" spans="2:85" x14ac:dyDescent="0.3">
      <c r="B181" s="171">
        <f t="shared" si="52"/>
        <v>44081</v>
      </c>
      <c r="C181" s="61"/>
      <c r="D181" s="17">
        <v>25420</v>
      </c>
      <c r="E181" s="16"/>
      <c r="F181" s="16"/>
      <c r="G181" s="16"/>
      <c r="H181" s="16">
        <f t="shared" si="116"/>
        <v>6485670</v>
      </c>
      <c r="I181" s="16"/>
      <c r="J181" s="479">
        <f t="shared" si="117"/>
        <v>3.9348322433342365E-3</v>
      </c>
      <c r="K181" s="16"/>
      <c r="L181" s="16"/>
      <c r="M181" s="16"/>
      <c r="N181" s="16">
        <f t="shared" si="118"/>
        <v>280125</v>
      </c>
      <c r="O181" s="16">
        <f t="shared" si="138"/>
        <v>37707.383720930229</v>
      </c>
      <c r="P181" s="41"/>
      <c r="Q181" s="17">
        <f t="shared" si="119"/>
        <v>280125</v>
      </c>
      <c r="R181" s="16"/>
      <c r="S181" s="60">
        <f t="shared" si="120"/>
        <v>-5.21683815891427E-2</v>
      </c>
      <c r="T181" s="16"/>
      <c r="U181" s="41"/>
      <c r="V181" s="10">
        <f t="shared" si="109"/>
        <v>73</v>
      </c>
      <c r="W181" s="34">
        <v>286</v>
      </c>
      <c r="X181" s="33"/>
      <c r="Y181" s="33"/>
      <c r="Z181" s="33"/>
      <c r="AA181" s="33">
        <f t="shared" si="121"/>
        <v>193534</v>
      </c>
      <c r="AB181" s="33"/>
      <c r="AC181" s="46">
        <f t="shared" si="122"/>
        <v>2.9840247807859481E-2</v>
      </c>
      <c r="AD181" s="33"/>
      <c r="AE181" s="33">
        <f t="shared" si="123"/>
        <v>1125.1976744186047</v>
      </c>
      <c r="AF181" s="50"/>
      <c r="AG181" s="33">
        <f t="shared" si="124"/>
        <v>5824</v>
      </c>
      <c r="AH181" s="33">
        <f t="shared" si="112"/>
        <v>411629332.35152841</v>
      </c>
      <c r="AI181" s="231">
        <f t="shared" si="125"/>
        <v>-0.12460544115436645</v>
      </c>
      <c r="AJ181" s="50"/>
      <c r="AK181" s="10"/>
      <c r="AL181" s="23">
        <f t="shared" si="126"/>
        <v>32659</v>
      </c>
      <c r="AM181" s="24"/>
      <c r="AN181" s="24"/>
      <c r="AO181" s="24">
        <v>178263</v>
      </c>
      <c r="AP181" s="24">
        <v>3758629</v>
      </c>
      <c r="AQ181" s="24"/>
      <c r="AR181" s="504">
        <f t="shared" si="127"/>
        <v>8.7652342879840691E-3</v>
      </c>
      <c r="AS181" s="25"/>
      <c r="AT181" s="25"/>
      <c r="AU181" s="24"/>
      <c r="AV181" s="341">
        <f t="shared" si="128"/>
        <v>0.57952825228542304</v>
      </c>
      <c r="AW181" s="341"/>
      <c r="AX181" s="24">
        <f t="shared" si="129"/>
        <v>21852.494186046511</v>
      </c>
      <c r="AY181" s="351"/>
      <c r="AZ181" s="10"/>
      <c r="BA181" s="66">
        <f t="shared" si="130"/>
        <v>592931</v>
      </c>
      <c r="BB181" s="67"/>
      <c r="BC181" s="67">
        <v>88067850</v>
      </c>
      <c r="BD181" s="67"/>
      <c r="BE181" s="67">
        <f t="shared" si="131"/>
        <v>25420</v>
      </c>
      <c r="BF181" s="67"/>
      <c r="BG181" s="156">
        <f t="shared" si="132"/>
        <v>4.2871767541248475E-2</v>
      </c>
      <c r="BH181" s="67"/>
      <c r="BI181" s="183"/>
      <c r="BJ181" s="67"/>
      <c r="BK181" s="67">
        <f t="shared" si="133"/>
        <v>5443009</v>
      </c>
      <c r="BL181" s="67"/>
      <c r="BM181" s="156">
        <f t="shared" si="134"/>
        <v>5.1465099543285708E-2</v>
      </c>
      <c r="BN181" s="66">
        <f t="shared" si="135"/>
        <v>512022.38372093026</v>
      </c>
      <c r="BO181" s="67"/>
      <c r="BP181" s="67">
        <f t="shared" si="136"/>
        <v>6199148</v>
      </c>
      <c r="BQ181" s="67"/>
      <c r="BR181" s="478">
        <f t="shared" si="137"/>
        <v>7.0390590891000512E-2</v>
      </c>
      <c r="BS181" s="67"/>
      <c r="BT181" s="86"/>
      <c r="BU181" s="183"/>
      <c r="BV181" s="1"/>
      <c r="BW181" s="61">
        <f t="shared" si="53"/>
        <v>172</v>
      </c>
    </row>
    <row r="182" spans="2:85" x14ac:dyDescent="0.3">
      <c r="B182" s="171">
        <f t="shared" si="52"/>
        <v>44082</v>
      </c>
      <c r="C182" s="61"/>
      <c r="D182" s="17">
        <v>28439</v>
      </c>
      <c r="E182" s="16"/>
      <c r="F182" s="16"/>
      <c r="G182" s="16"/>
      <c r="H182" s="16">
        <f t="shared" si="116"/>
        <v>6514109</v>
      </c>
      <c r="I182" s="16"/>
      <c r="J182" s="479">
        <f t="shared" si="117"/>
        <v>4.3848977823416858E-3</v>
      </c>
      <c r="K182" s="16"/>
      <c r="L182" s="16"/>
      <c r="M182" s="16"/>
      <c r="N182" s="16">
        <f t="shared" si="118"/>
        <v>266585</v>
      </c>
      <c r="O182" s="16">
        <f t="shared" si="138"/>
        <v>37653.809248554913</v>
      </c>
      <c r="P182" s="41"/>
      <c r="Q182" s="17">
        <f t="shared" si="119"/>
        <v>266585</v>
      </c>
      <c r="R182" s="16"/>
      <c r="S182" s="60">
        <f t="shared" si="120"/>
        <v>-0.1036869923072785</v>
      </c>
      <c r="T182" s="16"/>
      <c r="U182" s="41"/>
      <c r="V182" s="10">
        <f t="shared" si="109"/>
        <v>74</v>
      </c>
      <c r="W182" s="34">
        <v>496</v>
      </c>
      <c r="X182" s="33"/>
      <c r="Y182" s="33"/>
      <c r="Z182" s="33"/>
      <c r="AA182" s="33">
        <f t="shared" si="121"/>
        <v>194030</v>
      </c>
      <c r="AB182" s="33"/>
      <c r="AC182" s="46">
        <f t="shared" si="122"/>
        <v>2.978611503123451E-2</v>
      </c>
      <c r="AD182" s="33"/>
      <c r="AE182" s="33">
        <f t="shared" si="123"/>
        <v>1121.5606936416184</v>
      </c>
      <c r="AF182" s="50"/>
      <c r="AG182" s="33">
        <f t="shared" si="124"/>
        <v>5156</v>
      </c>
      <c r="AH182" s="33">
        <f t="shared" si="112"/>
        <v>411581483.35152841</v>
      </c>
      <c r="AI182" s="231">
        <f t="shared" si="125"/>
        <v>-0.21005055921556612</v>
      </c>
      <c r="AJ182" s="50"/>
      <c r="AK182" s="10"/>
      <c r="AL182" s="23">
        <f t="shared" si="126"/>
        <v>38131</v>
      </c>
      <c r="AM182" s="24"/>
      <c r="AN182" s="24"/>
      <c r="AO182" s="24">
        <v>178263</v>
      </c>
      <c r="AP182" s="24">
        <v>3796760</v>
      </c>
      <c r="AQ182" s="24"/>
      <c r="AR182" s="504">
        <f t="shared" si="127"/>
        <v>1.0144922523611669E-2</v>
      </c>
      <c r="AS182" s="25"/>
      <c r="AT182" s="25"/>
      <c r="AU182" s="24"/>
      <c r="AV182" s="341">
        <f t="shared" si="128"/>
        <v>0.58285177604488969</v>
      </c>
      <c r="AW182" s="341"/>
      <c r="AX182" s="24">
        <f t="shared" si="129"/>
        <v>21946.589595375721</v>
      </c>
      <c r="AY182" s="351"/>
      <c r="AZ182" s="10"/>
      <c r="BA182" s="66">
        <f t="shared" si="130"/>
        <v>589124</v>
      </c>
      <c r="BB182" s="67"/>
      <c r="BC182" s="67">
        <v>88656974</v>
      </c>
      <c r="BD182" s="67"/>
      <c r="BE182" s="67">
        <f t="shared" si="131"/>
        <v>28439</v>
      </c>
      <c r="BF182" s="67"/>
      <c r="BG182" s="156">
        <f t="shared" si="132"/>
        <v>4.8273368594727084E-2</v>
      </c>
      <c r="BH182" s="67"/>
      <c r="BI182" s="183"/>
      <c r="BJ182" s="67"/>
      <c r="BK182" s="67">
        <f t="shared" si="133"/>
        <v>5306855</v>
      </c>
      <c r="BL182" s="67"/>
      <c r="BM182" s="156">
        <f t="shared" si="134"/>
        <v>5.0234084029052987E-2</v>
      </c>
      <c r="BN182" s="66">
        <f t="shared" si="135"/>
        <v>512468.0578034682</v>
      </c>
      <c r="BO182" s="67"/>
      <c r="BP182" s="67">
        <f t="shared" si="136"/>
        <v>6227587</v>
      </c>
      <c r="BQ182" s="67"/>
      <c r="BR182" s="478">
        <f t="shared" si="137"/>
        <v>7.0243622346054801E-2</v>
      </c>
      <c r="BS182" s="67"/>
      <c r="BT182" s="86"/>
      <c r="BU182" s="183"/>
      <c r="BV182" s="1"/>
      <c r="BW182" s="61">
        <f t="shared" si="53"/>
        <v>173</v>
      </c>
    </row>
    <row r="183" spans="2:85" x14ac:dyDescent="0.3">
      <c r="B183" s="171">
        <f t="shared" si="52"/>
        <v>44083</v>
      </c>
      <c r="C183" s="61"/>
      <c r="D183" s="17">
        <v>35243</v>
      </c>
      <c r="E183" s="16"/>
      <c r="F183" s="16"/>
      <c r="G183" s="16"/>
      <c r="H183" s="16">
        <f t="shared" ref="H183" si="139">+H182+D183</f>
        <v>6549352</v>
      </c>
      <c r="I183" s="16"/>
      <c r="J183" s="479">
        <f t="shared" ref="J183" si="140">+D183/H182</f>
        <v>5.410256414192639E-3</v>
      </c>
      <c r="K183" s="16"/>
      <c r="L183" s="16"/>
      <c r="M183" s="16"/>
      <c r="N183" s="16">
        <f t="shared" ref="N183" si="141">SUM(D177:D183)</f>
        <v>260617</v>
      </c>
      <c r="O183" s="16">
        <f t="shared" ref="O183" si="142">+H183/BW183</f>
        <v>37639.954022988502</v>
      </c>
      <c r="P183" s="41"/>
      <c r="Q183" s="17">
        <f t="shared" ref="Q183" si="143">SUM(D177:D183)</f>
        <v>260617</v>
      </c>
      <c r="R183" s="16"/>
      <c r="S183" s="60">
        <f t="shared" ref="S183" si="144">+(Q183-Q176)/Q176</f>
        <v>-0.11354158871829061</v>
      </c>
      <c r="T183" s="16"/>
      <c r="U183" s="41"/>
      <c r="V183" s="10">
        <f t="shared" si="109"/>
        <v>75</v>
      </c>
      <c r="W183" s="34">
        <v>1208</v>
      </c>
      <c r="X183" s="33"/>
      <c r="Y183" s="33"/>
      <c r="Z183" s="33"/>
      <c r="AA183" s="33">
        <f t="shared" ref="AA183" si="145">+AA182+W183</f>
        <v>195238</v>
      </c>
      <c r="AB183" s="33"/>
      <c r="AC183" s="46">
        <f t="shared" ref="AC183" si="146">+AA183/H183</f>
        <v>2.9810277413704438E-2</v>
      </c>
      <c r="AD183" s="33"/>
      <c r="AE183" s="33">
        <f t="shared" ref="AE183" si="147">+AA183/BW183</f>
        <v>1122.0574712643679</v>
      </c>
      <c r="AF183" s="50"/>
      <c r="AG183" s="33">
        <f t="shared" ref="AG183" si="148">SUM(W177:W183)</f>
        <v>5274</v>
      </c>
      <c r="AH183" s="33">
        <f t="shared" ref="AH183" si="149">SUM(D154:D241)</f>
        <v>411531683.35152841</v>
      </c>
      <c r="AI183" s="231">
        <f t="shared" ref="AI183" si="150">+(AG183-AG176)/AG176</f>
        <v>-0.16774498974278049</v>
      </c>
      <c r="AJ183" s="50"/>
      <c r="AK183" s="10"/>
      <c r="AL183" s="23">
        <f t="shared" ref="AL183" si="151">+AP183-AP182</f>
        <v>49335</v>
      </c>
      <c r="AM183" s="24"/>
      <c r="AN183" s="24"/>
      <c r="AO183" s="24">
        <v>178263</v>
      </c>
      <c r="AP183" s="24">
        <v>3846095</v>
      </c>
      <c r="AQ183" s="24"/>
      <c r="AR183" s="504">
        <f t="shared" ref="AR183" si="152">+AL183/AP182</f>
        <v>1.2993973809247885E-2</v>
      </c>
      <c r="AS183" s="25"/>
      <c r="AT183" s="25"/>
      <c r="AU183" s="24"/>
      <c r="AV183" s="341">
        <f t="shared" ref="AV183" si="153">+AP183/H183</f>
        <v>0.58724817355976588</v>
      </c>
      <c r="AW183" s="341"/>
      <c r="AX183" s="24">
        <f t="shared" ref="AX183" si="154">+AP183/BW183</f>
        <v>22103.994252873563</v>
      </c>
      <c r="AY183" s="351"/>
      <c r="AZ183" s="10"/>
      <c r="BA183" s="66">
        <f t="shared" ref="BA183" si="155">+BC183-BC182</f>
        <v>626098</v>
      </c>
      <c r="BB183" s="67"/>
      <c r="BC183" s="67">
        <v>89283072</v>
      </c>
      <c r="BD183" s="67"/>
      <c r="BE183" s="67">
        <f t="shared" ref="BE183" si="156">+D183</f>
        <v>35243</v>
      </c>
      <c r="BF183" s="67"/>
      <c r="BG183" s="156">
        <f t="shared" ref="BG183" si="157">+BE183/BA183</f>
        <v>5.6289909886311724E-2</v>
      </c>
      <c r="BH183" s="67"/>
      <c r="BI183" s="183"/>
      <c r="BJ183" s="67"/>
      <c r="BK183" s="67">
        <f t="shared" ref="BK183" si="158">SUM(BA177:BA183)</f>
        <v>5184661</v>
      </c>
      <c r="BL183" s="67"/>
      <c r="BM183" s="156">
        <f t="shared" ref="BM183" si="159">+Q183/BK183</f>
        <v>5.026693162773805E-2</v>
      </c>
      <c r="BN183" s="66">
        <f t="shared" ref="BN183" si="160">+BC183/BW183</f>
        <v>513121.10344827588</v>
      </c>
      <c r="BO183" s="67"/>
      <c r="BP183" s="67">
        <f t="shared" ref="BP183" si="161">+BP182+BE183</f>
        <v>6262830</v>
      </c>
      <c r="BQ183" s="67"/>
      <c r="BR183" s="478">
        <f t="shared" ref="BR183" si="162">+BP183/BC183</f>
        <v>7.0145771865914294E-2</v>
      </c>
      <c r="BS183" s="67"/>
      <c r="BT183" s="86"/>
      <c r="BU183" s="183"/>
      <c r="BV183" s="1"/>
      <c r="BW183" s="61">
        <f t="shared" si="53"/>
        <v>174</v>
      </c>
    </row>
    <row r="184" spans="2:85" x14ac:dyDescent="0.3">
      <c r="B184" s="171">
        <f t="shared" si="52"/>
        <v>44084</v>
      </c>
      <c r="C184" s="61"/>
      <c r="D184" s="17">
        <v>38811</v>
      </c>
      <c r="E184" s="16"/>
      <c r="F184" s="16"/>
      <c r="G184" s="16"/>
      <c r="H184" s="16">
        <f t="shared" ref="H184" si="163">+H183+D184</f>
        <v>6588163</v>
      </c>
      <c r="I184" s="16"/>
      <c r="J184" s="479">
        <f t="shared" ref="J184" si="164">+D184/H183</f>
        <v>5.9259297713728015E-3</v>
      </c>
      <c r="K184" s="16"/>
      <c r="L184" s="16"/>
      <c r="M184" s="16"/>
      <c r="N184" s="16">
        <f t="shared" ref="N184" si="165">SUM(D178:D184)</f>
        <v>253964</v>
      </c>
      <c r="O184" s="16">
        <f t="shared" ref="O184" si="166">+H184/BW184</f>
        <v>37646.645714285711</v>
      </c>
      <c r="P184" s="41"/>
      <c r="Q184" s="17">
        <f t="shared" ref="Q184" si="167">SUM(D178:D184)</f>
        <v>253964</v>
      </c>
      <c r="R184" s="16"/>
      <c r="S184" s="60">
        <f t="shared" ref="S184" si="168">+(Q184-Q177)/Q177</f>
        <v>-0.13457554113734257</v>
      </c>
      <c r="T184" s="16"/>
      <c r="U184" s="41"/>
      <c r="V184" s="10">
        <f t="shared" si="109"/>
        <v>76</v>
      </c>
      <c r="W184" s="34">
        <v>1089</v>
      </c>
      <c r="X184" s="33"/>
      <c r="Y184" s="33"/>
      <c r="Z184" s="33"/>
      <c r="AA184" s="33">
        <f t="shared" ref="AA184" si="169">+AA183+W184</f>
        <v>196327</v>
      </c>
      <c r="AB184" s="33"/>
      <c r="AC184" s="46">
        <f t="shared" ref="AC184" si="170">+AA184/H184</f>
        <v>2.9799960929928419E-2</v>
      </c>
      <c r="AD184" s="33"/>
      <c r="AE184" s="33">
        <f t="shared" ref="AE184" si="171">+AA184/BW184</f>
        <v>1121.8685714285714</v>
      </c>
      <c r="AF184" s="50"/>
      <c r="AG184" s="33">
        <f t="shared" ref="AG184" si="172">SUM(W178:W184)</f>
        <v>5249</v>
      </c>
      <c r="AH184" s="33">
        <f t="shared" ref="AH184" si="173">SUM(D155:D242)</f>
        <v>411477164.35152841</v>
      </c>
      <c r="AI184" s="231">
        <f t="shared" ref="AI184" si="174">+(AG184-AG177)/AG177</f>
        <v>-0.16788205453392518</v>
      </c>
      <c r="AJ184" s="50"/>
      <c r="AK184" s="10"/>
      <c r="AL184" s="23">
        <f t="shared" ref="AL184" si="175">+AP184-AP183</f>
        <v>33865</v>
      </c>
      <c r="AM184" s="24"/>
      <c r="AN184" s="24"/>
      <c r="AO184" s="24">
        <v>178263</v>
      </c>
      <c r="AP184" s="24">
        <v>3879960</v>
      </c>
      <c r="AQ184" s="24"/>
      <c r="AR184" s="504">
        <f t="shared" ref="AR184" si="176">+AL184/AP183</f>
        <v>8.8050347170311703E-3</v>
      </c>
      <c r="AS184" s="25"/>
      <c r="AT184" s="25"/>
      <c r="AU184" s="24"/>
      <c r="AV184" s="341">
        <f t="shared" ref="AV184" si="177">+AP184/H184</f>
        <v>0.58892896244370396</v>
      </c>
      <c r="AW184" s="341"/>
      <c r="AX184" s="24">
        <f t="shared" ref="AX184" si="178">+AP184/BW184</f>
        <v>22171.200000000001</v>
      </c>
      <c r="AY184" s="351"/>
      <c r="AZ184" s="10"/>
      <c r="BA184" s="66">
        <f t="shared" ref="BA184" si="179">+BC184-BC183</f>
        <v>701717</v>
      </c>
      <c r="BB184" s="67"/>
      <c r="BC184" s="67">
        <v>89984789</v>
      </c>
      <c r="BD184" s="67"/>
      <c r="BE184" s="67">
        <f t="shared" ref="BE184" si="180">+D184</f>
        <v>38811</v>
      </c>
      <c r="BF184" s="67"/>
      <c r="BG184" s="156">
        <f t="shared" ref="BG184" si="181">+BE184/BA184</f>
        <v>5.5308621566813973E-2</v>
      </c>
      <c r="BH184" s="67"/>
      <c r="BI184" s="183"/>
      <c r="BJ184" s="67"/>
      <c r="BK184" s="67">
        <f t="shared" ref="BK184" si="182">SUM(BA178:BA184)</f>
        <v>5103260</v>
      </c>
      <c r="BL184" s="67"/>
      <c r="BM184" s="156">
        <f t="shared" ref="BM184" si="183">+Q184/BK184</f>
        <v>4.9765052143139872E-2</v>
      </c>
      <c r="BN184" s="66">
        <f t="shared" ref="BN184" si="184">+BC184/BW184</f>
        <v>514198.79428571428</v>
      </c>
      <c r="BO184" s="67"/>
      <c r="BP184" s="67">
        <f t="shared" ref="BP184" si="185">+BP183+BE184</f>
        <v>6301641</v>
      </c>
      <c r="BQ184" s="67"/>
      <c r="BR184" s="478">
        <f t="shared" ref="BR184" si="186">+BP184/BC184</f>
        <v>7.0030069193138852E-2</v>
      </c>
      <c r="BS184" s="67"/>
      <c r="BT184" s="86"/>
      <c r="BU184" s="183"/>
      <c r="BV184" s="1"/>
      <c r="BW184" s="61">
        <f t="shared" si="53"/>
        <v>175</v>
      </c>
    </row>
    <row r="185" spans="2:85" x14ac:dyDescent="0.3">
      <c r="B185" s="171">
        <f t="shared" si="52"/>
        <v>44085</v>
      </c>
      <c r="C185" s="61"/>
      <c r="D185" s="17">
        <v>46600</v>
      </c>
      <c r="E185" s="16"/>
      <c r="F185" s="16"/>
      <c r="G185" s="16"/>
      <c r="H185" s="16">
        <f t="shared" ref="H185" si="187">+H184+D185</f>
        <v>6634763</v>
      </c>
      <c r="I185" s="16"/>
      <c r="J185" s="479">
        <f t="shared" ref="J185" si="188">+D185/H184</f>
        <v>7.0732919024620372E-3</v>
      </c>
      <c r="K185" s="16"/>
      <c r="L185" s="16"/>
      <c r="M185" s="16"/>
      <c r="N185" s="16">
        <f t="shared" ref="N185" si="189">SUM(D179:D185)</f>
        <v>247715</v>
      </c>
      <c r="O185" s="16">
        <f t="shared" ref="O185" si="190">+H185/BW185</f>
        <v>37697.517045454544</v>
      </c>
      <c r="P185" s="41"/>
      <c r="Q185" s="17">
        <f t="shared" ref="Q185" si="191">SUM(D179:D185)</f>
        <v>247715</v>
      </c>
      <c r="R185" s="16"/>
      <c r="S185" s="60">
        <f t="shared" ref="S185" si="192">+(Q185-Q178)/Q178</f>
        <v>-0.16511068270060397</v>
      </c>
      <c r="T185" s="16"/>
      <c r="U185" s="41"/>
      <c r="V185" s="10">
        <f t="shared" si="109"/>
        <v>77</v>
      </c>
      <c r="W185" s="34">
        <v>1094</v>
      </c>
      <c r="X185" s="33"/>
      <c r="Y185" s="33"/>
      <c r="Z185" s="33"/>
      <c r="AA185" s="33">
        <f t="shared" ref="AA185" si="193">+AA184+W185</f>
        <v>197421</v>
      </c>
      <c r="AB185" s="33"/>
      <c r="AC185" s="46">
        <f t="shared" ref="AC185" si="194">+AA185/H185</f>
        <v>2.9755546656301063E-2</v>
      </c>
      <c r="AD185" s="33"/>
      <c r="AE185" s="33">
        <f t="shared" ref="AE185" si="195">+AA185/BW185</f>
        <v>1121.7102272727273</v>
      </c>
      <c r="AF185" s="50"/>
      <c r="AG185" s="33">
        <f t="shared" ref="AG185" si="196">SUM(W179:W185)</f>
        <v>5310</v>
      </c>
      <c r="AH185" s="33">
        <f t="shared" ref="AH185" si="197">SUM(D156:D243)</f>
        <v>411422819.35152841</v>
      </c>
      <c r="AI185" s="231">
        <f t="shared" ref="AI185" si="198">+(AG185-AG178)/AG178</f>
        <v>-0.14849262347658757</v>
      </c>
      <c r="AJ185" s="50"/>
      <c r="AK185" s="10"/>
      <c r="AL185" s="23">
        <f t="shared" ref="AL185" si="199">+AP185-AP184</f>
        <v>38002</v>
      </c>
      <c r="AM185" s="24"/>
      <c r="AN185" s="24"/>
      <c r="AO185" s="24">
        <v>178263</v>
      </c>
      <c r="AP185" s="24">
        <v>3917962</v>
      </c>
      <c r="AQ185" s="24"/>
      <c r="AR185" s="504">
        <f t="shared" ref="AR185" si="200">+AL185/AP184</f>
        <v>9.7944308704213442E-3</v>
      </c>
      <c r="AS185" s="25"/>
      <c r="AT185" s="25"/>
      <c r="AU185" s="24"/>
      <c r="AV185" s="341">
        <f t="shared" ref="AV185" si="201">+AP185/H185</f>
        <v>0.59052026425058435</v>
      </c>
      <c r="AW185" s="341"/>
      <c r="AX185" s="24">
        <f t="shared" ref="AX185" si="202">+AP185/BW185</f>
        <v>22261.147727272728</v>
      </c>
      <c r="AY185" s="351"/>
      <c r="AZ185" s="10"/>
      <c r="BA185" s="66">
        <f t="shared" ref="BA185" si="203">+BC185-BC184</f>
        <v>860917</v>
      </c>
      <c r="BB185" s="67"/>
      <c r="BC185" s="67">
        <v>90845706</v>
      </c>
      <c r="BD185" s="67"/>
      <c r="BE185" s="67">
        <f t="shared" ref="BE185" si="204">+D185</f>
        <v>46600</v>
      </c>
      <c r="BF185" s="67"/>
      <c r="BG185" s="156">
        <f t="shared" ref="BG185" si="205">+BE185/BA185</f>
        <v>5.412833060562168E-2</v>
      </c>
      <c r="BH185" s="67"/>
      <c r="BI185" s="183"/>
      <c r="BJ185" s="67"/>
      <c r="BK185" s="67">
        <f t="shared" ref="BK185" si="206">SUM(BA179:BA185)</f>
        <v>4949989</v>
      </c>
      <c r="BL185" s="67"/>
      <c r="BM185" s="156">
        <f t="shared" ref="BM185" si="207">+Q185/BK185</f>
        <v>5.0043545551313344E-2</v>
      </c>
      <c r="BN185" s="66">
        <f t="shared" ref="BN185" si="208">+BC185/BW185</f>
        <v>516168.78409090912</v>
      </c>
      <c r="BO185" s="67"/>
      <c r="BP185" s="67">
        <f t="shared" ref="BP185" si="209">+BP184+BE185</f>
        <v>6348241</v>
      </c>
      <c r="BQ185" s="67"/>
      <c r="BR185" s="478">
        <f t="shared" ref="BR185" si="210">+BP185/BC185</f>
        <v>6.9879373274945977E-2</v>
      </c>
      <c r="BS185" s="67"/>
      <c r="BT185" s="86"/>
      <c r="BU185" s="183"/>
      <c r="BV185" s="1"/>
      <c r="BW185" s="61">
        <f t="shared" si="53"/>
        <v>176</v>
      </c>
    </row>
    <row r="186" spans="2:85" x14ac:dyDescent="0.3">
      <c r="B186" s="171">
        <f t="shared" si="52"/>
        <v>44086</v>
      </c>
      <c r="C186" s="61"/>
      <c r="D186" s="17">
        <v>39282</v>
      </c>
      <c r="E186" s="16"/>
      <c r="F186" s="16"/>
      <c r="G186" s="16"/>
      <c r="H186" s="16">
        <f t="shared" ref="H186" si="211">+H185+D186</f>
        <v>6674045</v>
      </c>
      <c r="I186" s="16"/>
      <c r="J186" s="479">
        <f t="shared" ref="J186" si="212">+D186/H185</f>
        <v>5.9206334875865196E-3</v>
      </c>
      <c r="K186" s="16"/>
      <c r="L186" s="16"/>
      <c r="M186" s="16"/>
      <c r="N186" s="16">
        <f t="shared" ref="N186" si="213">SUM(D180:D186)</f>
        <v>244905</v>
      </c>
      <c r="O186" s="16">
        <f t="shared" ref="O186" si="214">+H186/BW186</f>
        <v>37706.468926553673</v>
      </c>
      <c r="P186" s="41"/>
      <c r="Q186" s="17">
        <f t="shared" ref="Q186" si="215">SUM(D180:D186)</f>
        <v>244905</v>
      </c>
      <c r="R186" s="16"/>
      <c r="S186" s="60">
        <f t="shared" ref="S186" si="216">+(Q186-Q179)/Q179</f>
        <v>-0.17299821703541615</v>
      </c>
      <c r="T186" s="16"/>
      <c r="U186" s="41"/>
      <c r="V186" s="10">
        <f t="shared" si="109"/>
        <v>78</v>
      </c>
      <c r="W186" s="34">
        <v>707</v>
      </c>
      <c r="X186" s="33"/>
      <c r="Y186" s="33"/>
      <c r="Z186" s="33"/>
      <c r="AA186" s="33">
        <f t="shared" ref="AA186" si="217">+AA185+W186</f>
        <v>198128</v>
      </c>
      <c r="AB186" s="33"/>
      <c r="AC186" s="46">
        <f t="shared" ref="AC186" si="218">+AA186/H186</f>
        <v>2.9686344638071814E-2</v>
      </c>
      <c r="AD186" s="33"/>
      <c r="AE186" s="33">
        <f t="shared" ref="AE186" si="219">+AA186/BW186</f>
        <v>1119.3672316384182</v>
      </c>
      <c r="AF186" s="50"/>
      <c r="AG186" s="33">
        <f t="shared" ref="AG186" si="220">SUM(W180:W186)</f>
        <v>5310</v>
      </c>
      <c r="AH186" s="33">
        <f t="shared" ref="AH186" si="221">SUM(D157:D244)</f>
        <v>411367455.35152841</v>
      </c>
      <c r="AI186" s="231">
        <f t="shared" ref="AI186" si="222">+(AG186-AG179)/AG179</f>
        <v>-0.11337451995324763</v>
      </c>
      <c r="AJ186" s="50"/>
      <c r="AK186" s="10"/>
      <c r="AL186" s="23">
        <f t="shared" ref="AL186" si="223">+AP186-AP185</f>
        <v>32392</v>
      </c>
      <c r="AM186" s="24"/>
      <c r="AN186" s="24"/>
      <c r="AO186" s="24">
        <v>178263</v>
      </c>
      <c r="AP186" s="24">
        <v>3950354</v>
      </c>
      <c r="AQ186" s="24"/>
      <c r="AR186" s="504">
        <f t="shared" ref="AR186" si="224">+AL186/AP185</f>
        <v>8.2675635955632033E-3</v>
      </c>
      <c r="AS186" s="25"/>
      <c r="AT186" s="25"/>
      <c r="AU186" s="24"/>
      <c r="AV186" s="341">
        <f t="shared" ref="AV186" si="225">+AP186/H186</f>
        <v>0.59189801686982935</v>
      </c>
      <c r="AW186" s="341"/>
      <c r="AX186" s="24">
        <f t="shared" ref="AX186" si="226">+AP186/BW186</f>
        <v>22318.384180790959</v>
      </c>
      <c r="AY186" s="351"/>
      <c r="AZ186" s="10"/>
      <c r="BA186" s="66">
        <f t="shared" ref="BA186" si="227">+BC186-BC185</f>
        <v>857797</v>
      </c>
      <c r="BB186" s="67"/>
      <c r="BC186" s="67">
        <v>91703503</v>
      </c>
      <c r="BD186" s="67"/>
      <c r="BE186" s="67">
        <f t="shared" ref="BE186" si="228">+D186</f>
        <v>39282</v>
      </c>
      <c r="BF186" s="67"/>
      <c r="BG186" s="156">
        <f t="shared" ref="BG186" si="229">+BE186/BA186</f>
        <v>4.5794051506358728E-2</v>
      </c>
      <c r="BH186" s="67"/>
      <c r="BI186" s="183"/>
      <c r="BJ186" s="67"/>
      <c r="BK186" s="67">
        <f t="shared" ref="BK186" si="230">SUM(BA180:BA186)</f>
        <v>4944301</v>
      </c>
      <c r="BL186" s="67"/>
      <c r="BM186" s="156">
        <f t="shared" ref="BM186" si="231">+Q186/BK186</f>
        <v>4.9532785321929229E-2</v>
      </c>
      <c r="BN186" s="66">
        <f t="shared" ref="BN186" si="232">+BC186/BW186</f>
        <v>518098.88700564974</v>
      </c>
      <c r="BO186" s="67"/>
      <c r="BP186" s="67">
        <f t="shared" ref="BP186" si="233">+BP185+BE186</f>
        <v>6387523</v>
      </c>
      <c r="BQ186" s="67"/>
      <c r="BR186" s="478">
        <f t="shared" ref="BR186" si="234">+BP186/BC186</f>
        <v>6.9654078536127456E-2</v>
      </c>
      <c r="BS186" s="67"/>
      <c r="BT186" s="86"/>
      <c r="BU186" s="183"/>
      <c r="BV186" s="1"/>
      <c r="BW186" s="61">
        <f t="shared" si="53"/>
        <v>177</v>
      </c>
    </row>
    <row r="187" spans="2:85" x14ac:dyDescent="0.3">
      <c r="B187" s="390">
        <f t="shared" si="52"/>
        <v>44087</v>
      </c>
      <c r="C187" s="61"/>
      <c r="D187" s="17">
        <v>31857</v>
      </c>
      <c r="E187" s="16"/>
      <c r="F187" s="16"/>
      <c r="G187" s="16"/>
      <c r="H187" s="16">
        <f t="shared" ref="H187" si="235">+H186+D187</f>
        <v>6705902</v>
      </c>
      <c r="I187" s="16"/>
      <c r="J187" s="479">
        <f t="shared" ref="J187" si="236">+D187/H186</f>
        <v>4.7732671865412957E-3</v>
      </c>
      <c r="K187" s="16"/>
      <c r="L187" s="16"/>
      <c r="M187" s="16"/>
      <c r="N187" s="16">
        <f t="shared" ref="N187" si="237">SUM(D181:D187)</f>
        <v>245652</v>
      </c>
      <c r="O187" s="16">
        <f t="shared" ref="O187" si="238">+H187/BW187</f>
        <v>37673.606741573036</v>
      </c>
      <c r="P187" s="41"/>
      <c r="Q187" s="453"/>
      <c r="R187" s="16"/>
      <c r="S187" s="60"/>
      <c r="T187" s="16"/>
      <c r="U187" s="41"/>
      <c r="V187" s="10">
        <f t="shared" si="109"/>
        <v>79</v>
      </c>
      <c r="W187" s="34">
        <v>392</v>
      </c>
      <c r="X187" s="33"/>
      <c r="Y187" s="33"/>
      <c r="Z187" s="33"/>
      <c r="AA187" s="33">
        <f t="shared" ref="AA187" si="239">+AA186+W187</f>
        <v>198520</v>
      </c>
      <c r="AB187" s="33"/>
      <c r="AC187" s="46">
        <f t="shared" ref="AC187" si="240">+AA187/H187</f>
        <v>2.9603772915261811E-2</v>
      </c>
      <c r="AD187" s="33"/>
      <c r="AE187" s="33">
        <f t="shared" ref="AE187" si="241">+AA187/BW187</f>
        <v>1115.2808988764045</v>
      </c>
      <c r="AF187" s="50"/>
      <c r="AG187" s="33">
        <f t="shared" ref="AG187" si="242">SUM(W181:W187)</f>
        <v>5272</v>
      </c>
      <c r="AH187" s="33">
        <f t="shared" ref="AH187" si="243">SUM(D158:D245)</f>
        <v>411306855.35152841</v>
      </c>
      <c r="AI187" s="231">
        <f t="shared" ref="AI187" si="244">+(AG187-AG180)/AG180</f>
        <v>-0.12859504132231406</v>
      </c>
      <c r="AJ187" s="50"/>
      <c r="AK187" s="10"/>
      <c r="AL187" s="23">
        <f t="shared" ref="AL187" si="245">+AP187-AP186</f>
        <v>24595</v>
      </c>
      <c r="AM187" s="24"/>
      <c r="AN187" s="24"/>
      <c r="AO187" s="24">
        <v>178263</v>
      </c>
      <c r="AP187" s="24">
        <v>3974949</v>
      </c>
      <c r="AQ187" s="24"/>
      <c r="AR187" s="504">
        <f t="shared" ref="AR187" si="246">+AL187/AP186</f>
        <v>6.2260243006069839E-3</v>
      </c>
      <c r="AS187" s="25"/>
      <c r="AT187" s="25"/>
      <c r="AU187" s="24"/>
      <c r="AV187" s="341">
        <f t="shared" ref="AV187" si="247">+AP187/H187</f>
        <v>0.59275381596689003</v>
      </c>
      <c r="AW187" s="341"/>
      <c r="AX187" s="24">
        <f t="shared" ref="AX187" si="248">+AP187/BW187</f>
        <v>22331.174157303372</v>
      </c>
      <c r="AY187" s="351"/>
      <c r="AZ187" s="10"/>
      <c r="BA187" s="66">
        <f t="shared" ref="BA187" si="249">+BC187-BC186</f>
        <v>699997</v>
      </c>
      <c r="BB187" s="67"/>
      <c r="BC187" s="67">
        <v>92403500</v>
      </c>
      <c r="BD187" s="67"/>
      <c r="BE187" s="67">
        <f t="shared" ref="BE187" si="250">+D187</f>
        <v>31857</v>
      </c>
      <c r="BF187" s="67"/>
      <c r="BG187" s="156">
        <f t="shared" ref="BG187" si="251">+BE187/BA187</f>
        <v>4.5510195043693046E-2</v>
      </c>
      <c r="BH187" s="67"/>
      <c r="BI187" s="183"/>
      <c r="BJ187" s="67"/>
      <c r="BK187" s="67">
        <f t="shared" ref="BK187" si="252">SUM(BA181:BA187)</f>
        <v>4928581</v>
      </c>
      <c r="BL187" s="67"/>
      <c r="BM187" s="156">
        <f t="shared" ref="BM187" si="253">+Q187/BK187</f>
        <v>0</v>
      </c>
      <c r="BN187" s="66">
        <f t="shared" ref="BN187" si="254">+BC187/BW187</f>
        <v>519120.78651685396</v>
      </c>
      <c r="BO187" s="67"/>
      <c r="BP187" s="67">
        <f t="shared" ref="BP187" si="255">+BP186+BE187</f>
        <v>6419380</v>
      </c>
      <c r="BQ187" s="67"/>
      <c r="BR187" s="478">
        <f t="shared" ref="BR187" si="256">+BP187/BC187</f>
        <v>6.9471178039792872E-2</v>
      </c>
      <c r="BS187" s="67"/>
      <c r="BT187" s="86"/>
      <c r="BU187" s="183"/>
      <c r="BV187" s="1"/>
      <c r="BW187" s="61">
        <f t="shared" si="53"/>
        <v>178</v>
      </c>
    </row>
    <row r="188" spans="2:85" x14ac:dyDescent="0.3">
      <c r="B188" s="171">
        <f t="shared" si="52"/>
        <v>44088</v>
      </c>
      <c r="D188" s="18"/>
      <c r="E188" s="19"/>
      <c r="F188" s="19"/>
      <c r="G188" s="19"/>
      <c r="H188" s="19"/>
      <c r="I188" s="19"/>
      <c r="J188" s="39"/>
      <c r="K188" s="19"/>
      <c r="L188" s="19"/>
      <c r="M188" s="19"/>
      <c r="N188" s="19"/>
      <c r="O188" s="19"/>
      <c r="P188" s="43"/>
      <c r="Q188" s="18"/>
      <c r="R188" s="19"/>
      <c r="S188" s="19"/>
      <c r="T188" s="19"/>
      <c r="U188" s="43"/>
      <c r="V188" s="1"/>
      <c r="W188" s="35"/>
      <c r="X188" s="36"/>
      <c r="Y188" s="36"/>
      <c r="Z188" s="36"/>
      <c r="AA188" s="36"/>
      <c r="AB188" s="36"/>
      <c r="AC188" s="47"/>
      <c r="AD188" s="36"/>
      <c r="AE188" s="36"/>
      <c r="AF188" s="51"/>
      <c r="AG188" s="36"/>
      <c r="AH188" s="36"/>
      <c r="AI188" s="36"/>
      <c r="AJ188" s="51"/>
      <c r="AK188" s="1"/>
      <c r="AL188" s="26"/>
      <c r="AM188" s="27"/>
      <c r="AN188" s="27"/>
      <c r="AO188" s="27"/>
      <c r="AP188" s="27"/>
      <c r="AQ188" s="27"/>
      <c r="AR188" s="27"/>
      <c r="AS188" s="27"/>
      <c r="AT188" s="27"/>
      <c r="AU188" s="27"/>
      <c r="AV188" s="343"/>
      <c r="AW188" s="343"/>
      <c r="AX188" s="27"/>
      <c r="AY188" s="350"/>
      <c r="AZ188" s="1"/>
      <c r="BA188" s="68"/>
      <c r="BB188" s="69"/>
      <c r="BC188" s="69"/>
      <c r="BD188" s="69"/>
      <c r="BE188" s="69"/>
      <c r="BF188" s="69"/>
      <c r="BG188" s="69"/>
      <c r="BH188" s="69"/>
      <c r="BI188" s="184"/>
      <c r="BJ188" s="69"/>
      <c r="BK188" s="69"/>
      <c r="BL188" s="69"/>
      <c r="BM188" s="69"/>
      <c r="BN188" s="68"/>
      <c r="BO188" s="69"/>
      <c r="BP188" s="69"/>
      <c r="BQ188" s="69"/>
      <c r="BR188" s="71"/>
      <c r="BS188" s="69"/>
      <c r="BT188" s="69"/>
      <c r="BU188" s="184"/>
      <c r="BV188" s="1"/>
      <c r="BW188" s="61">
        <f t="shared" si="53"/>
        <v>179</v>
      </c>
    </row>
    <row r="189" spans="2:85" x14ac:dyDescent="0.3">
      <c r="B189" s="56"/>
      <c r="D189" s="1"/>
      <c r="E189" s="1"/>
      <c r="F189" s="1"/>
      <c r="G189" s="1"/>
      <c r="H189" s="59"/>
      <c r="I189" s="1"/>
      <c r="J189" s="5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59"/>
      <c r="X189" s="1"/>
      <c r="Y189" s="1"/>
      <c r="Z189" s="1"/>
      <c r="AA189" s="1"/>
      <c r="AB189" s="1"/>
      <c r="AC189" s="59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59"/>
      <c r="BD189" s="1"/>
      <c r="BE189" s="59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</row>
    <row r="190" spans="2:85" x14ac:dyDescent="0.3">
      <c r="B190" s="179" t="s">
        <v>82</v>
      </c>
      <c r="D190" s="56">
        <f>+D187</f>
        <v>31857</v>
      </c>
      <c r="E190" s="56">
        <f>+E137</f>
        <v>0</v>
      </c>
      <c r="F190" s="56">
        <f>+F137</f>
        <v>0</v>
      </c>
      <c r="G190" s="56">
        <f>+G137</f>
        <v>0</v>
      </c>
      <c r="H190" s="56">
        <f t="shared" ref="H190:BR190" si="257">+H187</f>
        <v>6705902</v>
      </c>
      <c r="I190" s="56">
        <f t="shared" si="257"/>
        <v>0</v>
      </c>
      <c r="J190" s="56">
        <f t="shared" si="257"/>
        <v>4.7732671865412957E-3</v>
      </c>
      <c r="K190" s="56">
        <f t="shared" si="257"/>
        <v>0</v>
      </c>
      <c r="L190" s="56">
        <f t="shared" si="257"/>
        <v>0</v>
      </c>
      <c r="M190" s="56">
        <f t="shared" si="257"/>
        <v>0</v>
      </c>
      <c r="N190" s="56">
        <f t="shared" si="257"/>
        <v>245652</v>
      </c>
      <c r="O190" s="56">
        <f t="shared" si="257"/>
        <v>37673.606741573036</v>
      </c>
      <c r="P190" s="56">
        <f t="shared" si="257"/>
        <v>0</v>
      </c>
      <c r="Q190" s="56">
        <f t="shared" si="257"/>
        <v>0</v>
      </c>
      <c r="R190" s="56">
        <f t="shared" si="257"/>
        <v>0</v>
      </c>
      <c r="S190" s="56">
        <f t="shared" si="257"/>
        <v>0</v>
      </c>
      <c r="T190" s="56">
        <f t="shared" si="257"/>
        <v>0</v>
      </c>
      <c r="U190" s="56">
        <f t="shared" si="257"/>
        <v>0</v>
      </c>
      <c r="V190" s="56">
        <f t="shared" si="257"/>
        <v>79</v>
      </c>
      <c r="W190" s="56">
        <f t="shared" si="257"/>
        <v>392</v>
      </c>
      <c r="X190" s="56">
        <f t="shared" si="257"/>
        <v>0</v>
      </c>
      <c r="Y190" s="56">
        <f t="shared" si="257"/>
        <v>0</v>
      </c>
      <c r="Z190" s="56">
        <f t="shared" si="257"/>
        <v>0</v>
      </c>
      <c r="AA190" s="56">
        <f t="shared" si="257"/>
        <v>198520</v>
      </c>
      <c r="AB190" s="56">
        <f t="shared" si="257"/>
        <v>0</v>
      </c>
      <c r="AC190" s="56">
        <f t="shared" si="257"/>
        <v>2.9603772915261811E-2</v>
      </c>
      <c r="AD190" s="56">
        <f t="shared" si="257"/>
        <v>0</v>
      </c>
      <c r="AE190" s="56">
        <f t="shared" si="257"/>
        <v>1115.2808988764045</v>
      </c>
      <c r="AF190" s="56">
        <f t="shared" si="257"/>
        <v>0</v>
      </c>
      <c r="AG190" s="56">
        <f t="shared" si="257"/>
        <v>5272</v>
      </c>
      <c r="AH190" s="56">
        <f t="shared" si="257"/>
        <v>411306855.35152841</v>
      </c>
      <c r="AI190" s="56">
        <f t="shared" si="257"/>
        <v>-0.12859504132231406</v>
      </c>
      <c r="AJ190" s="56">
        <f t="shared" si="257"/>
        <v>0</v>
      </c>
      <c r="AK190" s="56">
        <f t="shared" si="257"/>
        <v>0</v>
      </c>
      <c r="AL190" s="56">
        <f t="shared" si="257"/>
        <v>24595</v>
      </c>
      <c r="AM190" s="56">
        <f t="shared" si="257"/>
        <v>0</v>
      </c>
      <c r="AN190" s="56">
        <f t="shared" si="257"/>
        <v>0</v>
      </c>
      <c r="AO190" s="56">
        <f t="shared" si="257"/>
        <v>178263</v>
      </c>
      <c r="AP190" s="56">
        <f t="shared" si="257"/>
        <v>3974949</v>
      </c>
      <c r="AQ190" s="56">
        <f t="shared" si="257"/>
        <v>0</v>
      </c>
      <c r="AR190" s="56">
        <f t="shared" si="257"/>
        <v>6.2260243006069839E-3</v>
      </c>
      <c r="AS190" s="56">
        <f t="shared" si="257"/>
        <v>0</v>
      </c>
      <c r="AT190" s="56">
        <f t="shared" si="257"/>
        <v>0</v>
      </c>
      <c r="AU190" s="56">
        <f t="shared" si="257"/>
        <v>0</v>
      </c>
      <c r="AV190" s="56">
        <f t="shared" si="257"/>
        <v>0.59275381596689003</v>
      </c>
      <c r="AW190" s="56">
        <f t="shared" si="257"/>
        <v>0</v>
      </c>
      <c r="AX190" s="56">
        <f t="shared" si="257"/>
        <v>22331.174157303372</v>
      </c>
      <c r="AY190" s="56">
        <f t="shared" si="257"/>
        <v>0</v>
      </c>
      <c r="AZ190" s="56">
        <f t="shared" si="257"/>
        <v>0</v>
      </c>
      <c r="BA190" s="56">
        <f t="shared" si="257"/>
        <v>699997</v>
      </c>
      <c r="BB190" s="56">
        <f t="shared" si="257"/>
        <v>0</v>
      </c>
      <c r="BC190" s="56">
        <f t="shared" si="257"/>
        <v>92403500</v>
      </c>
      <c r="BD190" s="56">
        <f t="shared" si="257"/>
        <v>0</v>
      </c>
      <c r="BE190" s="56">
        <f t="shared" si="257"/>
        <v>31857</v>
      </c>
      <c r="BF190" s="56">
        <f t="shared" si="257"/>
        <v>0</v>
      </c>
      <c r="BG190" s="56">
        <f t="shared" si="257"/>
        <v>4.5510195043693046E-2</v>
      </c>
      <c r="BH190" s="56">
        <f t="shared" si="257"/>
        <v>0</v>
      </c>
      <c r="BI190" s="56">
        <f t="shared" si="257"/>
        <v>0</v>
      </c>
      <c r="BJ190" s="56">
        <f t="shared" si="257"/>
        <v>0</v>
      </c>
      <c r="BK190" s="56">
        <f t="shared" si="257"/>
        <v>4928581</v>
      </c>
      <c r="BL190" s="56">
        <f t="shared" si="257"/>
        <v>0</v>
      </c>
      <c r="BM190" s="56">
        <f t="shared" si="257"/>
        <v>0</v>
      </c>
      <c r="BN190" s="56">
        <f t="shared" si="257"/>
        <v>519120.78651685396</v>
      </c>
      <c r="BO190" s="56">
        <f t="shared" si="257"/>
        <v>0</v>
      </c>
      <c r="BP190" s="56">
        <f t="shared" si="257"/>
        <v>6419380</v>
      </c>
      <c r="BQ190" s="56">
        <f t="shared" si="257"/>
        <v>0</v>
      </c>
      <c r="BR190" s="56">
        <f t="shared" si="257"/>
        <v>6.9471178039792872E-2</v>
      </c>
      <c r="BS190" s="56">
        <f t="shared" ref="H190:BS190" si="258">+BS182</f>
        <v>0</v>
      </c>
      <c r="BT190" s="10"/>
      <c r="BU190" s="10"/>
      <c r="BV190" s="10"/>
      <c r="BW190" s="160"/>
      <c r="BX190" s="10"/>
      <c r="BY190" s="62"/>
      <c r="BZ190" s="10"/>
      <c r="CA190" s="160"/>
      <c r="CB190" s="61"/>
      <c r="CC190" s="61"/>
      <c r="CD190" s="61"/>
      <c r="CE190" s="61"/>
      <c r="CF190" s="61"/>
      <c r="CG190" s="157"/>
    </row>
    <row r="191" spans="2:85" x14ac:dyDescent="0.3">
      <c r="B191" t="s">
        <v>118</v>
      </c>
      <c r="D191" s="56">
        <f>+D186-D190</f>
        <v>7425</v>
      </c>
      <c r="E191" s="56">
        <f>+E137-E190</f>
        <v>0</v>
      </c>
      <c r="F191" s="56">
        <f>+F137-F190</f>
        <v>0</v>
      </c>
      <c r="G191" s="56">
        <f>+G137-G190</f>
        <v>0</v>
      </c>
      <c r="H191" s="56">
        <f t="shared" ref="H191:BR191" si="259">+H186-H190</f>
        <v>-31857</v>
      </c>
      <c r="I191" s="56">
        <f t="shared" si="259"/>
        <v>0</v>
      </c>
      <c r="J191" s="56">
        <f t="shared" si="259"/>
        <v>1.1473663010452238E-3</v>
      </c>
      <c r="K191" s="56">
        <f t="shared" si="259"/>
        <v>0</v>
      </c>
      <c r="L191" s="56">
        <f t="shared" si="259"/>
        <v>0</v>
      </c>
      <c r="M191" s="56">
        <f t="shared" si="259"/>
        <v>0</v>
      </c>
      <c r="N191" s="56">
        <f t="shared" si="259"/>
        <v>-747</v>
      </c>
      <c r="O191" s="56">
        <f t="shared" si="259"/>
        <v>32.862184980636812</v>
      </c>
      <c r="P191" s="56">
        <f t="shared" si="259"/>
        <v>0</v>
      </c>
      <c r="Q191" s="56">
        <f t="shared" si="259"/>
        <v>244905</v>
      </c>
      <c r="R191" s="56">
        <f t="shared" si="259"/>
        <v>0</v>
      </c>
      <c r="S191" s="56">
        <f t="shared" si="259"/>
        <v>-0.17299821703541615</v>
      </c>
      <c r="T191" s="56">
        <f t="shared" si="259"/>
        <v>0</v>
      </c>
      <c r="U191" s="56">
        <f t="shared" si="259"/>
        <v>0</v>
      </c>
      <c r="V191" s="56">
        <f t="shared" si="259"/>
        <v>-1</v>
      </c>
      <c r="W191" s="56">
        <f t="shared" si="259"/>
        <v>315</v>
      </c>
      <c r="X191" s="56">
        <f t="shared" si="259"/>
        <v>0</v>
      </c>
      <c r="Y191" s="56">
        <f t="shared" si="259"/>
        <v>0</v>
      </c>
      <c r="Z191" s="56">
        <f t="shared" si="259"/>
        <v>0</v>
      </c>
      <c r="AA191" s="56">
        <f t="shared" si="259"/>
        <v>-392</v>
      </c>
      <c r="AB191" s="56">
        <f t="shared" si="259"/>
        <v>0</v>
      </c>
      <c r="AC191" s="56">
        <f t="shared" si="259"/>
        <v>8.2571722810002857E-5</v>
      </c>
      <c r="AD191" s="56">
        <f t="shared" si="259"/>
        <v>0</v>
      </c>
      <c r="AE191" s="56">
        <f t="shared" si="259"/>
        <v>4.0863327620136261</v>
      </c>
      <c r="AF191" s="56">
        <f t="shared" si="259"/>
        <v>0</v>
      </c>
      <c r="AG191" s="56">
        <f t="shared" si="259"/>
        <v>38</v>
      </c>
      <c r="AH191" s="56">
        <f t="shared" si="259"/>
        <v>60600</v>
      </c>
      <c r="AI191" s="56">
        <f t="shared" si="259"/>
        <v>1.5220521369066431E-2</v>
      </c>
      <c r="AJ191" s="56">
        <f t="shared" si="259"/>
        <v>0</v>
      </c>
      <c r="AK191" s="56">
        <f t="shared" si="259"/>
        <v>0</v>
      </c>
      <c r="AL191" s="56">
        <f t="shared" si="259"/>
        <v>7797</v>
      </c>
      <c r="AM191" s="56">
        <f t="shared" si="259"/>
        <v>0</v>
      </c>
      <c r="AN191" s="56">
        <f t="shared" si="259"/>
        <v>0</v>
      </c>
      <c r="AO191" s="56">
        <f t="shared" si="259"/>
        <v>0</v>
      </c>
      <c r="AP191" s="56">
        <f t="shared" si="259"/>
        <v>-24595</v>
      </c>
      <c r="AQ191" s="56">
        <f t="shared" si="259"/>
        <v>0</v>
      </c>
      <c r="AR191" s="56">
        <f t="shared" si="259"/>
        <v>2.0415392949562194E-3</v>
      </c>
      <c r="AS191" s="56">
        <f t="shared" si="259"/>
        <v>0</v>
      </c>
      <c r="AT191" s="56">
        <f t="shared" si="259"/>
        <v>0</v>
      </c>
      <c r="AU191" s="56">
        <f t="shared" si="259"/>
        <v>0</v>
      </c>
      <c r="AV191" s="56">
        <f t="shared" si="259"/>
        <v>-8.5579909706068324E-4</v>
      </c>
      <c r="AW191" s="56">
        <f t="shared" si="259"/>
        <v>0</v>
      </c>
      <c r="AX191" s="56">
        <f t="shared" si="259"/>
        <v>-12.789976512412977</v>
      </c>
      <c r="AY191" s="56">
        <f t="shared" si="259"/>
        <v>0</v>
      </c>
      <c r="AZ191" s="56">
        <f t="shared" si="259"/>
        <v>0</v>
      </c>
      <c r="BA191" s="56">
        <f t="shared" si="259"/>
        <v>157800</v>
      </c>
      <c r="BB191" s="56">
        <f t="shared" si="259"/>
        <v>0</v>
      </c>
      <c r="BC191" s="56">
        <f t="shared" si="259"/>
        <v>-699997</v>
      </c>
      <c r="BD191" s="56">
        <f t="shared" si="259"/>
        <v>0</v>
      </c>
      <c r="BE191" s="56">
        <f t="shared" si="259"/>
        <v>7425</v>
      </c>
      <c r="BF191" s="56">
        <f t="shared" si="259"/>
        <v>0</v>
      </c>
      <c r="BG191" s="56">
        <f t="shared" si="259"/>
        <v>2.8385646266568254E-4</v>
      </c>
      <c r="BH191" s="56">
        <f t="shared" si="259"/>
        <v>0</v>
      </c>
      <c r="BI191" s="56">
        <f t="shared" si="259"/>
        <v>0</v>
      </c>
      <c r="BJ191" s="56">
        <f t="shared" si="259"/>
        <v>0</v>
      </c>
      <c r="BK191" s="56">
        <f t="shared" si="259"/>
        <v>15720</v>
      </c>
      <c r="BL191" s="56">
        <f t="shared" si="259"/>
        <v>0</v>
      </c>
      <c r="BM191" s="56">
        <f t="shared" si="259"/>
        <v>4.9532785321929229E-2</v>
      </c>
      <c r="BN191" s="56">
        <f t="shared" si="259"/>
        <v>-1021.8995112042176</v>
      </c>
      <c r="BO191" s="56">
        <f t="shared" si="259"/>
        <v>0</v>
      </c>
      <c r="BP191" s="56">
        <f t="shared" si="259"/>
        <v>-31857</v>
      </c>
      <c r="BQ191" s="56">
        <f t="shared" si="259"/>
        <v>0</v>
      </c>
      <c r="BR191" s="56">
        <f t="shared" si="259"/>
        <v>1.8290049633458427E-4</v>
      </c>
      <c r="BS191" s="56">
        <f t="shared" ref="H191:BS191" si="260">+BS181-BS190</f>
        <v>0</v>
      </c>
      <c r="BT191" s="10"/>
      <c r="BU191" s="10"/>
      <c r="BV191" s="10"/>
      <c r="BW191" s="62"/>
      <c r="BX191" s="10"/>
      <c r="BY191" s="10"/>
      <c r="BZ191" s="10"/>
      <c r="CA191" s="62"/>
      <c r="CB191" s="61"/>
      <c r="CC191" s="61"/>
      <c r="CD191" s="61"/>
      <c r="CE191" s="61"/>
      <c r="CF191" s="61"/>
      <c r="CG191" s="117"/>
    </row>
    <row r="192" spans="2:85" x14ac:dyDescent="0.3">
      <c r="B192" s="56"/>
      <c r="D192" s="56"/>
      <c r="H192" s="56"/>
      <c r="O192" s="59"/>
      <c r="AA192" s="56"/>
      <c r="AC192" s="59"/>
      <c r="AE192" s="273"/>
      <c r="BA192" s="59"/>
      <c r="BG192" s="59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61"/>
      <c r="CC192" s="117"/>
      <c r="CD192" s="117"/>
      <c r="CE192" s="117"/>
      <c r="CF192" s="117"/>
    </row>
    <row r="193" spans="2:72" x14ac:dyDescent="0.3">
      <c r="B193" s="56"/>
      <c r="D193" s="56"/>
      <c r="H193" s="1"/>
      <c r="J193" t="s">
        <v>157</v>
      </c>
      <c r="O193" s="59"/>
      <c r="W193" s="56"/>
      <c r="AA193" s="55"/>
      <c r="BA193" s="59"/>
      <c r="BC193" s="56"/>
      <c r="BE193" s="59"/>
      <c r="BJ193" s="61"/>
      <c r="BK193" s="62">
        <f>+BK191/BK82</f>
        <v>5.3783840282522546E-3</v>
      </c>
      <c r="BL193" s="61"/>
      <c r="BM193" s="61"/>
      <c r="BN193" s="61"/>
      <c r="BO193" s="61"/>
      <c r="BP193" s="61"/>
      <c r="BQ193" s="61"/>
      <c r="BR193" s="61"/>
      <c r="BS193" s="10"/>
      <c r="BT193" s="10"/>
    </row>
    <row r="194" spans="2:72" x14ac:dyDescent="0.3">
      <c r="B194" s="56"/>
      <c r="D194" s="56"/>
      <c r="H194" s="56"/>
      <c r="W194" s="56"/>
      <c r="AA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BH194" s="108"/>
      <c r="BI194" s="108"/>
      <c r="BJ194" s="108"/>
      <c r="BK194" s="537">
        <f>+BK54</f>
        <v>1726276</v>
      </c>
      <c r="BL194" s="108"/>
      <c r="BM194" s="108"/>
      <c r="BN194" s="108"/>
      <c r="BO194" s="108"/>
      <c r="BP194" s="108"/>
      <c r="BQ194" s="108"/>
      <c r="BR194" s="90"/>
      <c r="BS194" s="1"/>
      <c r="BT194" s="1"/>
    </row>
    <row r="195" spans="2:72" x14ac:dyDescent="0.3">
      <c r="D195" s="1"/>
      <c r="E195" s="123" t="s">
        <v>28</v>
      </c>
      <c r="F195" s="124"/>
      <c r="H195" s="124" t="s">
        <v>67</v>
      </c>
      <c r="I195" s="116"/>
      <c r="J195" s="116"/>
      <c r="K195" s="61"/>
      <c r="L195" s="10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BH195" s="108"/>
      <c r="BI195" s="108"/>
      <c r="BJ195" s="108"/>
      <c r="BK195" s="538"/>
      <c r="BL195" s="108"/>
      <c r="BM195" s="108"/>
      <c r="BN195" s="108"/>
      <c r="BO195" s="108"/>
      <c r="BP195" s="108"/>
      <c r="BQ195" s="108"/>
      <c r="BR195" s="90"/>
      <c r="BS195" s="1"/>
      <c r="BT195" s="1"/>
    </row>
    <row r="196" spans="2:72" x14ac:dyDescent="0.3">
      <c r="B196" s="56"/>
      <c r="D196" s="1"/>
      <c r="E196" s="123" t="s">
        <v>40</v>
      </c>
      <c r="F196" s="124"/>
      <c r="H196" s="124" t="s">
        <v>42</v>
      </c>
      <c r="I196" s="10"/>
      <c r="J196" s="10"/>
      <c r="K196" s="61"/>
      <c r="L196" s="10"/>
      <c r="AD196" s="1"/>
      <c r="AE196" s="1"/>
      <c r="AF196" s="1"/>
      <c r="AG196" s="1"/>
      <c r="AH196" s="1"/>
      <c r="AI196" s="1"/>
      <c r="AJ196" s="1"/>
      <c r="AK196" s="1"/>
      <c r="AL196" s="1" t="s">
        <v>17</v>
      </c>
      <c r="AM196" s="1"/>
      <c r="AN196" s="1"/>
      <c r="AO196" s="1"/>
      <c r="BH196" s="109"/>
      <c r="BI196" s="109"/>
      <c r="BJ196" s="109"/>
      <c r="BK196" s="537">
        <f>+BK190-BK194</f>
        <v>3202305</v>
      </c>
      <c r="BL196" s="109"/>
      <c r="BM196" s="109"/>
      <c r="BN196" s="109"/>
      <c r="BO196" s="109"/>
      <c r="BP196" s="109"/>
      <c r="BQ196" s="109"/>
      <c r="BR196" s="90"/>
      <c r="BS196" s="1"/>
      <c r="BT196" s="1"/>
    </row>
    <row r="197" spans="2:72" x14ac:dyDescent="0.3">
      <c r="B197" s="273"/>
      <c r="D197" s="1"/>
      <c r="E197" s="123" t="s">
        <v>47</v>
      </c>
      <c r="F197" s="124"/>
      <c r="H197" s="124" t="s">
        <v>57</v>
      </c>
      <c r="I197" s="10"/>
      <c r="J197" s="10"/>
      <c r="K197" s="61"/>
      <c r="L197" s="10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BH197" s="109"/>
      <c r="BI197" s="109"/>
      <c r="BJ197" s="109"/>
      <c r="BK197" s="537"/>
      <c r="BL197" s="109"/>
      <c r="BM197" s="109"/>
      <c r="BN197" s="109"/>
      <c r="BO197" s="109"/>
      <c r="BP197" s="109"/>
      <c r="BQ197" s="109"/>
      <c r="BR197" s="90"/>
      <c r="BS197" s="1"/>
      <c r="BT197" s="1"/>
    </row>
    <row r="198" spans="2:72" x14ac:dyDescent="0.3">
      <c r="D198" s="1"/>
      <c r="E198" s="123" t="s">
        <v>68</v>
      </c>
      <c r="F198" s="61"/>
      <c r="H198" s="93" t="s">
        <v>149</v>
      </c>
      <c r="I198" s="61"/>
      <c r="J198" s="61"/>
      <c r="K198" s="61"/>
      <c r="L198" s="6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BA198">
        <v>400000</v>
      </c>
      <c r="BH198" s="109"/>
      <c r="BI198" s="109"/>
      <c r="BJ198" s="109"/>
      <c r="BK198" s="540">
        <f>+BK196/BK194</f>
        <v>1.8550365063292313</v>
      </c>
      <c r="BL198" s="109"/>
      <c r="BM198" s="109"/>
      <c r="BN198" s="109"/>
      <c r="BO198" s="109"/>
      <c r="BP198" s="109"/>
      <c r="BQ198" s="109"/>
      <c r="BR198" s="90"/>
      <c r="BS198" s="1"/>
      <c r="BT198" s="1"/>
    </row>
    <row r="199" spans="2:72" x14ac:dyDescent="0.3">
      <c r="E199" s="123" t="s">
        <v>150</v>
      </c>
      <c r="H199" s="93" t="s">
        <v>151</v>
      </c>
      <c r="AD199" s="1"/>
      <c r="AE199" s="1"/>
      <c r="AF199" s="1"/>
      <c r="AG199" s="1"/>
      <c r="AH199" s="1"/>
      <c r="AI199" s="1"/>
      <c r="BA199">
        <v>0.05</v>
      </c>
      <c r="BD199" s="90"/>
      <c r="BE199" s="90"/>
      <c r="BF199" s="90"/>
      <c r="BG199" s="90"/>
      <c r="BH199" s="90"/>
      <c r="BI199" s="90"/>
      <c r="BJ199" s="90"/>
      <c r="BK199" s="538">
        <f>+BM54</f>
        <v>0.11641359782560842</v>
      </c>
      <c r="BL199" s="90"/>
      <c r="BM199" s="90"/>
      <c r="BN199" s="90"/>
      <c r="BO199" s="90"/>
      <c r="BP199" s="90"/>
      <c r="BQ199" s="90"/>
      <c r="BR199" s="90"/>
      <c r="BS199" s="1"/>
      <c r="BT199" s="1"/>
    </row>
    <row r="200" spans="2:72" x14ac:dyDescent="0.3">
      <c r="AD200" s="1"/>
      <c r="AE200" s="1"/>
      <c r="AF200" s="1"/>
      <c r="AG200" s="1"/>
      <c r="AH200" s="1"/>
      <c r="AI200" s="1"/>
      <c r="BA200">
        <f>+BA198*BA199</f>
        <v>20000</v>
      </c>
      <c r="BK200" s="539"/>
    </row>
    <row r="201" spans="2:72" ht="15" thickBot="1" x14ac:dyDescent="0.35">
      <c r="D201" s="56"/>
      <c r="AD201" s="1"/>
      <c r="AE201" s="1"/>
      <c r="AF201" s="1"/>
      <c r="AG201" s="1"/>
      <c r="AH201" s="1"/>
      <c r="AI201" s="528"/>
      <c r="AJ201" s="529"/>
      <c r="AK201" s="529"/>
      <c r="AL201" s="529"/>
      <c r="AM201" s="529"/>
      <c r="AN201" s="529"/>
      <c r="AO201" s="529"/>
      <c r="AP201" s="529"/>
      <c r="AQ201" s="529"/>
      <c r="AR201" s="529"/>
      <c r="AS201" s="529"/>
      <c r="AT201" s="529"/>
      <c r="AU201" s="529"/>
      <c r="AV201" s="529"/>
      <c r="AW201" s="529"/>
      <c r="AX201" s="529"/>
      <c r="AZ201" s="118"/>
      <c r="BA201" s="118"/>
      <c r="BB201" s="118"/>
      <c r="BC201" s="118"/>
      <c r="BK201" s="1">
        <f>+BK196*BK199</f>
        <v>372791.84638493496</v>
      </c>
    </row>
    <row r="202" spans="2:72" x14ac:dyDescent="0.3">
      <c r="D202" s="1">
        <v>4900</v>
      </c>
      <c r="J202" s="530">
        <f>+BR125</f>
        <v>7.4075240343216359E-2</v>
      </c>
      <c r="V202" s="118"/>
      <c r="AA202" s="56"/>
      <c r="AD202" s="1"/>
      <c r="AE202" s="1"/>
      <c r="AF202" s="1"/>
      <c r="AG202" s="1"/>
      <c r="AH202" s="1"/>
      <c r="AI202" s="528"/>
      <c r="AJ202" s="507"/>
      <c r="AK202" s="508"/>
      <c r="AL202" s="508"/>
      <c r="AM202" s="508"/>
      <c r="AN202" s="508"/>
      <c r="AO202" s="508"/>
      <c r="AP202" s="508"/>
      <c r="AQ202" s="508"/>
      <c r="AR202" s="508"/>
      <c r="AS202" s="508"/>
      <c r="AT202" s="508"/>
      <c r="AU202" s="508"/>
      <c r="AV202" s="508"/>
      <c r="AW202" s="509"/>
      <c r="AX202" s="529"/>
      <c r="AZ202" s="118"/>
      <c r="BA202" s="118"/>
      <c r="BB202" s="118"/>
      <c r="BC202" s="118"/>
      <c r="BK202" s="56">
        <f>+BK173-BK166</f>
        <v>471953</v>
      </c>
    </row>
    <row r="203" spans="2:72" x14ac:dyDescent="0.3">
      <c r="D203" s="1">
        <v>1000000</v>
      </c>
      <c r="J203" s="232">
        <f>+AC125</f>
        <v>3.9951743109698762E-2</v>
      </c>
      <c r="AD203" s="1"/>
      <c r="AE203" s="1"/>
      <c r="AF203" s="1"/>
      <c r="AG203" s="1"/>
      <c r="AH203" s="1"/>
      <c r="AI203" s="528"/>
      <c r="AJ203" s="510"/>
      <c r="AK203" s="597" t="s">
        <v>156</v>
      </c>
      <c r="AL203" s="597"/>
      <c r="AM203" s="597"/>
      <c r="AN203" s="597"/>
      <c r="AO203" s="597"/>
      <c r="AP203" s="597"/>
      <c r="AQ203" s="597"/>
      <c r="AR203" s="597"/>
      <c r="AS203" s="597"/>
      <c r="AT203" s="597"/>
      <c r="AU203" s="597"/>
      <c r="AV203" s="597"/>
      <c r="AW203" s="511"/>
      <c r="AX203" s="529"/>
      <c r="AZ203" s="118"/>
      <c r="BA203" s="118"/>
      <c r="BB203" s="118"/>
      <c r="BC203" s="118"/>
    </row>
    <row r="204" spans="2:72" ht="15.6" x14ac:dyDescent="0.3">
      <c r="J204" s="57">
        <f>+J202*J203</f>
        <v>2.9594349729813738E-3</v>
      </c>
      <c r="AD204" s="1"/>
      <c r="AE204" s="1"/>
      <c r="AF204" s="1"/>
      <c r="AG204" s="1"/>
      <c r="AH204" s="1"/>
      <c r="AI204" s="528"/>
      <c r="AJ204" s="510"/>
      <c r="AK204" s="597" t="s">
        <v>155</v>
      </c>
      <c r="AL204" s="597"/>
      <c r="AM204" s="597"/>
      <c r="AN204" s="597"/>
      <c r="AO204" s="516"/>
      <c r="AP204" s="517" t="s">
        <v>20</v>
      </c>
      <c r="AQ204" s="516"/>
      <c r="AR204" s="517" t="s">
        <v>4</v>
      </c>
      <c r="AS204" s="518"/>
      <c r="AT204" s="518"/>
      <c r="AU204" s="518"/>
      <c r="AV204" s="522" t="s">
        <v>10</v>
      </c>
      <c r="AW204" s="511"/>
      <c r="AX204" s="529"/>
      <c r="AZ204" s="118"/>
      <c r="BA204" s="118"/>
      <c r="BB204" s="118"/>
      <c r="BC204" s="118"/>
    </row>
    <row r="205" spans="2:72" ht="15.6" x14ac:dyDescent="0.3">
      <c r="AD205" s="1"/>
      <c r="AE205" s="1"/>
      <c r="AF205" s="1"/>
      <c r="AG205" s="1"/>
      <c r="AH205" s="1"/>
      <c r="AI205" s="528"/>
      <c r="AJ205" s="510"/>
      <c r="AK205" s="595" t="s">
        <v>152</v>
      </c>
      <c r="AL205" s="595"/>
      <c r="AM205" s="595"/>
      <c r="AN205" s="595"/>
      <c r="AO205" s="516"/>
      <c r="AP205" s="519">
        <f>+AH50</f>
        <v>898992</v>
      </c>
      <c r="AQ205" s="520"/>
      <c r="AR205" s="519">
        <f>+AH51</f>
        <v>55687</v>
      </c>
      <c r="AS205" s="521"/>
      <c r="AT205" s="521"/>
      <c r="AU205" s="521"/>
      <c r="AV205" s="535">
        <f>+AR205/AP205</f>
        <v>6.194382152455194E-2</v>
      </c>
      <c r="AW205" s="511"/>
      <c r="AX205" s="529"/>
      <c r="AZ205" s="118"/>
      <c r="BA205" s="118"/>
      <c r="BB205" s="118"/>
      <c r="BC205" s="118"/>
    </row>
    <row r="206" spans="2:72" ht="15.6" x14ac:dyDescent="0.3">
      <c r="D206" s="277">
        <f>+D202/D203</f>
        <v>4.8999999999999998E-3</v>
      </c>
      <c r="AD206" s="1"/>
      <c r="AE206" s="1"/>
      <c r="AF206" s="1"/>
      <c r="AG206" s="1"/>
      <c r="AH206" s="1"/>
      <c r="AI206" s="528"/>
      <c r="AJ206" s="510"/>
      <c r="AK206" s="598" t="s">
        <v>153</v>
      </c>
      <c r="AL206" s="596"/>
      <c r="AM206" s="596"/>
      <c r="AN206" s="596"/>
      <c r="AO206" s="65"/>
      <c r="AP206" s="512">
        <f>+AG83</f>
        <v>742147</v>
      </c>
      <c r="AQ206" s="65"/>
      <c r="AR206" s="512">
        <f>+AG84</f>
        <v>42339</v>
      </c>
      <c r="AS206" s="65"/>
      <c r="AT206" s="65"/>
      <c r="AU206" s="65"/>
      <c r="AV206" s="533">
        <f>+AR206/AP206</f>
        <v>5.7049344671608188E-2</v>
      </c>
      <c r="AW206" s="511"/>
      <c r="AX206" s="529"/>
      <c r="AZ206" s="118"/>
      <c r="BA206" s="118"/>
      <c r="BB206" s="118"/>
      <c r="BC206" s="118"/>
    </row>
    <row r="207" spans="2:72" ht="15.6" x14ac:dyDescent="0.3">
      <c r="AD207" s="1"/>
      <c r="AE207" s="1"/>
      <c r="AF207" s="1"/>
      <c r="AG207" s="1"/>
      <c r="AH207" s="1"/>
      <c r="AI207" s="528"/>
      <c r="AJ207" s="510"/>
      <c r="AK207" s="596" t="s">
        <v>154</v>
      </c>
      <c r="AL207" s="596"/>
      <c r="AM207" s="596"/>
      <c r="AN207" s="596"/>
      <c r="AO207" s="65"/>
      <c r="AP207" s="512">
        <f>+AH113</f>
        <v>869627</v>
      </c>
      <c r="AQ207" s="65"/>
      <c r="AR207" s="512">
        <f>+AH114</f>
        <v>21252</v>
      </c>
      <c r="AS207" s="65"/>
      <c r="AT207" s="65"/>
      <c r="AU207" s="65"/>
      <c r="AV207" s="533">
        <f>+AR207/AP207</f>
        <v>2.4438063675575852E-2</v>
      </c>
      <c r="AW207" s="511"/>
      <c r="AX207" s="529"/>
      <c r="AZ207" s="118"/>
      <c r="BA207" s="118"/>
      <c r="BB207" s="118"/>
      <c r="BC207" s="118"/>
    </row>
    <row r="208" spans="2:72" ht="15.6" x14ac:dyDescent="0.3">
      <c r="D208" s="471">
        <v>32000</v>
      </c>
      <c r="AD208" s="1"/>
      <c r="AE208" s="1"/>
      <c r="AF208" s="1"/>
      <c r="AG208" s="1"/>
      <c r="AH208" s="1"/>
      <c r="AI208" s="528"/>
      <c r="AJ208" s="510"/>
      <c r="AK208" s="596" t="s">
        <v>158</v>
      </c>
      <c r="AL208" s="596"/>
      <c r="AM208" s="596"/>
      <c r="AN208" s="596"/>
      <c r="AO208" s="65"/>
      <c r="AP208" s="512">
        <f>+AG211</f>
        <v>1970617</v>
      </c>
      <c r="AQ208" s="65"/>
      <c r="AR208" s="512">
        <f>+AG213</f>
        <v>25901</v>
      </c>
      <c r="AS208" s="65"/>
      <c r="AT208" s="65"/>
      <c r="AU208" s="65"/>
      <c r="AV208" s="533">
        <f>+AR208/AP208</f>
        <v>1.3143599187462607E-2</v>
      </c>
      <c r="AW208" s="511"/>
      <c r="AX208" s="529"/>
    </row>
    <row r="209" spans="2:87" ht="15" thickBot="1" x14ac:dyDescent="0.35">
      <c r="B209" s="470"/>
      <c r="D209" s="277"/>
      <c r="AD209" s="1"/>
      <c r="AE209" s="1"/>
      <c r="AF209" s="1"/>
      <c r="AG209" s="1"/>
      <c r="AH209" s="1"/>
      <c r="AI209" s="528"/>
      <c r="AJ209" s="510"/>
      <c r="AK209" s="523"/>
      <c r="AL209" s="523"/>
      <c r="AM209" s="523"/>
      <c r="AN209" s="523"/>
      <c r="AO209" s="524"/>
      <c r="AP209" s="525"/>
      <c r="AQ209" s="524"/>
      <c r="AR209" s="525"/>
      <c r="AS209" s="524"/>
      <c r="AT209" s="524"/>
      <c r="AU209" s="524"/>
      <c r="AV209" s="526"/>
      <c r="AW209" s="511"/>
      <c r="AX209" s="529"/>
    </row>
    <row r="210" spans="2:87" ht="15.6" x14ac:dyDescent="0.3">
      <c r="B210" s="470"/>
      <c r="D210" s="277"/>
      <c r="AD210" s="1"/>
      <c r="AE210" s="1"/>
      <c r="AF210" s="1"/>
      <c r="AG210" s="1"/>
      <c r="AH210" s="1"/>
      <c r="AI210" s="528"/>
      <c r="AJ210" s="510"/>
      <c r="AK210" s="595" t="s">
        <v>152</v>
      </c>
      <c r="AL210" s="595"/>
      <c r="AM210" s="595"/>
      <c r="AN210" s="595"/>
      <c r="AO210" s="65"/>
      <c r="AP210" s="512"/>
      <c r="AQ210" s="65"/>
      <c r="AR210" s="512">
        <f>+AR205</f>
        <v>55687</v>
      </c>
      <c r="AS210" s="65"/>
      <c r="AT210" s="65"/>
      <c r="AU210" s="65"/>
      <c r="AV210" s="156"/>
      <c r="AW210" s="511"/>
      <c r="AX210" s="529"/>
    </row>
    <row r="211" spans="2:87" ht="15.6" x14ac:dyDescent="0.3">
      <c r="B211" s="470"/>
      <c r="D211" s="277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10"/>
      <c r="AE211" s="10"/>
      <c r="AF211" s="1"/>
      <c r="AG211" s="33">
        <f>SUM(D113:D143)</f>
        <v>1970617</v>
      </c>
      <c r="AH211" s="1"/>
      <c r="AI211" s="528"/>
      <c r="AJ211" s="510"/>
      <c r="AK211" s="596" t="s">
        <v>158</v>
      </c>
      <c r="AL211" s="596"/>
      <c r="AM211" s="596"/>
      <c r="AN211" s="64"/>
      <c r="AO211" s="65"/>
      <c r="AP211" s="512"/>
      <c r="AQ211" s="65"/>
      <c r="AR211" s="512">
        <f>+AR208</f>
        <v>25901</v>
      </c>
      <c r="AS211" s="65"/>
      <c r="AT211" s="65"/>
      <c r="AU211" s="65"/>
      <c r="AV211" s="156"/>
      <c r="AW211" s="511"/>
      <c r="AX211" s="529"/>
    </row>
    <row r="212" spans="2:87" ht="15.6" x14ac:dyDescent="0.3">
      <c r="B212" s="470"/>
      <c r="D212" s="277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10"/>
      <c r="AE212" s="10"/>
      <c r="AF212" s="1"/>
      <c r="AG212" s="33">
        <f>SUM(W125:W138)</f>
        <v>12117</v>
      </c>
      <c r="AH212" s="1"/>
      <c r="AI212" s="528"/>
      <c r="AJ212" s="510"/>
      <c r="AK212" s="64"/>
      <c r="AL212" s="541" t="s">
        <v>3</v>
      </c>
      <c r="AM212" s="64"/>
      <c r="AN212" s="64"/>
      <c r="AO212" s="65"/>
      <c r="AP212" s="512"/>
      <c r="AQ212" s="65"/>
      <c r="AR212" s="512">
        <f>+AR210-AR211</f>
        <v>29786</v>
      </c>
      <c r="AS212" s="65"/>
      <c r="AT212" s="65"/>
      <c r="AU212" s="65"/>
      <c r="AV212" s="527">
        <f>+AR212/AR210</f>
        <v>0.53488246808052153</v>
      </c>
      <c r="AW212" s="511"/>
      <c r="AX212" s="529"/>
    </row>
    <row r="213" spans="2:87" ht="15" thickBot="1" x14ac:dyDescent="0.35">
      <c r="D213" s="470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10"/>
      <c r="AE213" s="10"/>
      <c r="AF213" s="1"/>
      <c r="AG213" s="33">
        <f>SUM(W113:W143)</f>
        <v>25901</v>
      </c>
      <c r="AH213" s="1"/>
      <c r="AI213" s="528"/>
      <c r="AJ213" s="513"/>
      <c r="AK213" s="514"/>
      <c r="AL213" s="514"/>
      <c r="AM213" s="514"/>
      <c r="AN213" s="514"/>
      <c r="AO213" s="514"/>
      <c r="AP213" s="514"/>
      <c r="AQ213" s="514"/>
      <c r="AR213" s="514"/>
      <c r="AS213" s="514"/>
      <c r="AT213" s="514"/>
      <c r="AU213" s="514"/>
      <c r="AV213" s="514"/>
      <c r="AW213" s="515"/>
      <c r="AX213" s="529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90"/>
      <c r="BO213" s="90"/>
      <c r="BP213" s="90"/>
      <c r="BQ213" s="90"/>
      <c r="BR213" s="90"/>
      <c r="BS213" s="1"/>
      <c r="BT213" s="1"/>
      <c r="BU213" s="1"/>
      <c r="BV213" s="1"/>
      <c r="BW213" s="90"/>
      <c r="BX213" s="90"/>
      <c r="BY213" s="90"/>
      <c r="BZ213" s="90"/>
      <c r="CA213" s="90"/>
      <c r="CB213" s="90"/>
      <c r="CC213" s="90"/>
      <c r="CD213" s="90"/>
      <c r="CE213" s="90"/>
      <c r="CF213" s="90"/>
      <c r="CG213" s="90"/>
      <c r="CH213" s="90"/>
      <c r="CI213" s="90"/>
    </row>
    <row r="214" spans="2:87" x14ac:dyDescent="0.3"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10"/>
      <c r="AE214" s="10"/>
      <c r="AF214" s="10"/>
      <c r="AG214" s="10"/>
      <c r="AH214" s="10"/>
      <c r="AI214" s="528"/>
      <c r="AJ214" s="529"/>
      <c r="AK214" s="529"/>
      <c r="AL214" s="529"/>
      <c r="AM214" s="529"/>
      <c r="AN214" s="529"/>
      <c r="AO214" s="529"/>
      <c r="AP214" s="529"/>
      <c r="AQ214" s="529"/>
      <c r="AR214" s="529"/>
      <c r="AS214" s="529"/>
      <c r="AT214" s="529"/>
      <c r="AU214" s="529"/>
      <c r="AV214" s="529"/>
      <c r="AW214" s="529"/>
      <c r="AX214" s="529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89"/>
      <c r="BX214" s="89"/>
      <c r="BY214" s="89"/>
      <c r="BZ214" s="89"/>
      <c r="CA214" s="121"/>
      <c r="CB214" s="1"/>
      <c r="CC214" s="1"/>
      <c r="CD214" s="1"/>
      <c r="CE214" s="1"/>
      <c r="CF214" s="1"/>
      <c r="CG214" s="1"/>
      <c r="CH214" s="1"/>
      <c r="CI214" s="1"/>
    </row>
    <row r="215" spans="2:87" x14ac:dyDescent="0.3">
      <c r="D215">
        <v>10</v>
      </c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10"/>
      <c r="AE215" s="10"/>
      <c r="AF215" s="10"/>
      <c r="AG215" s="10"/>
      <c r="AH215" s="10"/>
      <c r="AI215" s="10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89"/>
      <c r="BX215" s="89"/>
      <c r="BY215" s="89"/>
      <c r="BZ215" s="89"/>
      <c r="CA215" s="89"/>
      <c r="CB215" s="1"/>
      <c r="CC215" s="1"/>
      <c r="CD215" s="1"/>
      <c r="CE215" s="1"/>
      <c r="CF215" s="1"/>
      <c r="CG215" s="1"/>
      <c r="CH215" s="1"/>
      <c r="CI215" s="1"/>
    </row>
    <row r="216" spans="2:87" x14ac:dyDescent="0.3">
      <c r="D216" s="1">
        <v>77000000</v>
      </c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10"/>
      <c r="AE216" s="10"/>
      <c r="AF216" s="10"/>
      <c r="AG216" s="10"/>
      <c r="AH216" s="10"/>
      <c r="AI216" s="10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89"/>
      <c r="BX216" s="89"/>
      <c r="BY216" s="89"/>
      <c r="BZ216" s="89"/>
      <c r="CA216" s="89"/>
      <c r="CB216" s="1"/>
      <c r="CC216" s="1"/>
      <c r="CD216" s="1"/>
      <c r="CE216" s="1"/>
      <c r="CF216" s="1"/>
      <c r="CG216" s="1"/>
    </row>
    <row r="217" spans="2:87" x14ac:dyDescent="0.3">
      <c r="D217" s="57">
        <f>+D216/D219</f>
        <v>0.23262839879154079</v>
      </c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10"/>
      <c r="AE217" s="10"/>
      <c r="AF217" s="10"/>
      <c r="AG217" s="545"/>
      <c r="AH217" s="10"/>
      <c r="AI217" s="10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89"/>
      <c r="BX217" s="89"/>
      <c r="BY217" s="89"/>
      <c r="BZ217" s="89"/>
      <c r="CA217" s="89"/>
      <c r="CB217" s="1"/>
      <c r="CC217" s="1"/>
      <c r="CD217" s="1"/>
      <c r="CE217" s="1"/>
      <c r="CF217" s="1"/>
      <c r="CG217" s="1"/>
    </row>
    <row r="218" spans="2:87" x14ac:dyDescent="0.3"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10"/>
      <c r="AE218" s="10"/>
      <c r="AF218" s="551"/>
      <c r="AG218" s="570"/>
      <c r="AH218" s="551"/>
      <c r="AI218" s="551"/>
      <c r="AJ218" s="544"/>
      <c r="AK218" s="544"/>
      <c r="AL218" s="544"/>
      <c r="AM218" s="544"/>
      <c r="AN218" s="544"/>
      <c r="AO218" s="544"/>
      <c r="AP218" s="544"/>
      <c r="AQ218" s="544"/>
      <c r="AR218" s="544"/>
      <c r="AS218" s="544"/>
      <c r="AT218" s="544"/>
      <c r="AU218" s="544"/>
      <c r="AV218" s="544"/>
      <c r="AW218" s="544"/>
      <c r="AX218" s="544"/>
      <c r="AY218" s="544"/>
      <c r="AZ218" s="544"/>
      <c r="BA218" s="544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89"/>
      <c r="BX218" s="89"/>
      <c r="BY218" s="122"/>
      <c r="BZ218" s="89"/>
      <c r="CA218" s="89"/>
    </row>
    <row r="219" spans="2:87" x14ac:dyDescent="0.3">
      <c r="D219" s="1">
        <v>331000000</v>
      </c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10"/>
      <c r="AE219" s="10"/>
      <c r="AF219" s="551"/>
      <c r="AG219" s="571"/>
      <c r="AH219" s="551"/>
      <c r="AI219" s="551"/>
      <c r="AJ219" s="568"/>
      <c r="AK219" s="568"/>
      <c r="AL219" s="569"/>
      <c r="AM219" s="569"/>
      <c r="AN219" s="569"/>
      <c r="AO219" s="569"/>
      <c r="AP219" s="569"/>
      <c r="AQ219" s="569"/>
      <c r="AR219" s="569"/>
      <c r="AS219" s="569"/>
      <c r="AT219" s="569"/>
      <c r="AU219" s="569"/>
      <c r="AV219" s="569"/>
      <c r="AW219" s="569"/>
      <c r="AX219" s="569"/>
      <c r="AY219" s="569"/>
      <c r="AZ219" s="569"/>
      <c r="BA219" s="569"/>
      <c r="BB219" s="90"/>
      <c r="BC219" s="90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89"/>
      <c r="BX219" s="89"/>
      <c r="BY219" s="89"/>
      <c r="BZ219" s="89"/>
      <c r="CA219" s="89"/>
    </row>
    <row r="220" spans="2:87" x14ac:dyDescent="0.3"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10"/>
      <c r="AE220" s="10"/>
      <c r="AF220" s="551"/>
      <c r="AG220" s="570"/>
      <c r="AH220" s="551"/>
      <c r="AI220" s="551"/>
      <c r="AJ220" s="568"/>
      <c r="AK220" s="568"/>
      <c r="AL220" s="150"/>
      <c r="AM220" s="150"/>
      <c r="AN220" s="150"/>
      <c r="AO220" s="150"/>
      <c r="AP220" s="150"/>
      <c r="AQ220" s="150"/>
      <c r="AR220" s="150"/>
      <c r="AS220" s="90"/>
      <c r="AT220" s="90"/>
      <c r="AU220" s="90"/>
      <c r="AV220" s="110"/>
      <c r="AW220" s="110"/>
      <c r="AX220" s="110"/>
      <c r="AY220" s="110"/>
      <c r="AZ220" s="568"/>
      <c r="BA220" s="568"/>
      <c r="BB220" s="110"/>
      <c r="BC220" s="90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89"/>
      <c r="BX220" s="89"/>
      <c r="BY220" s="89"/>
      <c r="BZ220" s="89"/>
      <c r="CA220" s="89"/>
    </row>
    <row r="221" spans="2:87" x14ac:dyDescent="0.3">
      <c r="D221" s="468">
        <v>7.1999999999999995E-2</v>
      </c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10"/>
      <c r="AE221" s="10"/>
      <c r="AF221" s="551"/>
      <c r="AG221" s="570">
        <v>44031</v>
      </c>
      <c r="AH221" s="551"/>
      <c r="AI221" s="551"/>
      <c r="AJ221" s="568"/>
      <c r="AK221" s="568"/>
      <c r="AL221" s="150"/>
      <c r="AM221" s="150"/>
      <c r="AN221" s="150"/>
      <c r="AO221" s="150"/>
      <c r="AP221" s="150"/>
      <c r="AQ221" s="150"/>
      <c r="AR221" s="150"/>
      <c r="AS221" s="150"/>
      <c r="AT221" s="110"/>
      <c r="AU221" s="90"/>
      <c r="AV221" s="110"/>
      <c r="AW221" s="110"/>
      <c r="AX221" s="110"/>
      <c r="AY221" s="110"/>
      <c r="AZ221" s="568"/>
      <c r="BA221" s="568"/>
      <c r="BB221" s="110"/>
      <c r="BC221" s="90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89"/>
      <c r="BX221" s="89"/>
      <c r="BY221" s="89"/>
      <c r="BZ221" s="89"/>
      <c r="CA221" s="89"/>
    </row>
    <row r="222" spans="2:87" x14ac:dyDescent="0.3"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10"/>
      <c r="AE222" s="10"/>
      <c r="AF222" s="551"/>
      <c r="AG222" s="570">
        <v>44038</v>
      </c>
      <c r="AH222" s="551"/>
      <c r="AI222" s="551"/>
      <c r="AJ222" s="568"/>
      <c r="AK222" s="568"/>
      <c r="AL222" s="90"/>
      <c r="AM222" s="90"/>
      <c r="AN222" s="151"/>
      <c r="AO222" s="151"/>
      <c r="AP222" s="151"/>
      <c r="AQ222" s="151"/>
      <c r="AR222" s="151"/>
      <c r="AS222" s="90"/>
      <c r="AT222" s="90"/>
      <c r="AU222" s="90"/>
      <c r="AV222" s="110"/>
      <c r="AW222" s="110"/>
      <c r="AX222" s="110"/>
      <c r="AY222" s="110"/>
      <c r="AZ222" s="568"/>
      <c r="BA222" s="568"/>
      <c r="BB222" s="110"/>
      <c r="BC222" s="90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89"/>
      <c r="BX222" s="89"/>
      <c r="BY222" s="89"/>
      <c r="BZ222" s="89"/>
      <c r="CA222" s="89"/>
    </row>
    <row r="223" spans="2:87" x14ac:dyDescent="0.3">
      <c r="D223" s="277">
        <v>4.2000000000000003E-2</v>
      </c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10"/>
      <c r="AE223" s="10"/>
      <c r="AF223" s="551"/>
      <c r="AG223" s="570">
        <v>44045</v>
      </c>
      <c r="AH223" s="551"/>
      <c r="AI223" s="551"/>
      <c r="AJ223" s="568"/>
      <c r="AK223" s="568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10"/>
      <c r="AW223" s="110"/>
      <c r="AX223" s="110"/>
      <c r="AY223" s="110"/>
      <c r="AZ223" s="568"/>
      <c r="BA223" s="568"/>
      <c r="BB223" s="110"/>
      <c r="BC223" s="90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</row>
    <row r="224" spans="2:87" x14ac:dyDescent="0.3">
      <c r="D224" s="1">
        <f>+D219*D221*D223</f>
        <v>1000944.0000000001</v>
      </c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10"/>
      <c r="AE224" s="10"/>
      <c r="AF224" s="551"/>
      <c r="AG224" s="570">
        <v>44052</v>
      </c>
      <c r="AH224" s="551"/>
      <c r="AI224" s="551"/>
      <c r="AJ224" s="568"/>
      <c r="AK224" s="568"/>
      <c r="AL224" s="90"/>
      <c r="AM224" s="90"/>
      <c r="AN224" s="151"/>
      <c r="AO224" s="151"/>
      <c r="AP224" s="151"/>
      <c r="AQ224" s="151"/>
      <c r="AR224" s="151"/>
      <c r="AS224" s="151"/>
      <c r="AT224" s="151"/>
      <c r="AU224" s="90"/>
      <c r="AV224" s="110"/>
      <c r="AW224" s="110"/>
      <c r="AX224" s="110"/>
      <c r="AY224" s="110"/>
      <c r="AZ224" s="568"/>
      <c r="BA224" s="568"/>
      <c r="BB224" s="110"/>
      <c r="BC224" s="90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</row>
    <row r="225" spans="2:79" x14ac:dyDescent="0.3"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10"/>
      <c r="AE225" s="10"/>
      <c r="AF225" s="551"/>
      <c r="AG225" s="570"/>
      <c r="AH225" s="551"/>
      <c r="AI225" s="551"/>
      <c r="AJ225" s="568"/>
      <c r="AK225" s="568"/>
      <c r="AL225" s="90"/>
      <c r="AM225" s="90"/>
      <c r="AN225" s="151"/>
      <c r="AO225" s="151"/>
      <c r="AP225" s="151"/>
      <c r="AQ225" s="151"/>
      <c r="AR225" s="151"/>
      <c r="AS225" s="151"/>
      <c r="AT225" s="151"/>
      <c r="AU225" s="90"/>
      <c r="AV225" s="110"/>
      <c r="AW225" s="110"/>
      <c r="AX225" s="110"/>
      <c r="AY225" s="110"/>
      <c r="AZ225" s="568"/>
      <c r="BA225" s="568"/>
      <c r="BB225" s="110"/>
      <c r="BC225" s="90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</row>
    <row r="226" spans="2:79" x14ac:dyDescent="0.3"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10"/>
      <c r="AE226" s="10"/>
      <c r="AF226" s="551"/>
      <c r="AG226" s="570"/>
      <c r="AH226" s="551"/>
      <c r="AI226" s="551"/>
      <c r="AJ226" s="568"/>
      <c r="AK226" s="568"/>
      <c r="AL226" s="90"/>
      <c r="AM226" s="90"/>
      <c r="AN226" s="151"/>
      <c r="AO226" s="151"/>
      <c r="AP226" s="151"/>
      <c r="AQ226" s="151"/>
      <c r="AR226" s="151"/>
      <c r="AS226" s="151"/>
      <c r="AT226" s="151"/>
      <c r="AU226" s="90"/>
      <c r="AV226" s="110"/>
      <c r="AW226" s="110"/>
      <c r="AX226" s="110"/>
      <c r="AY226" s="110"/>
      <c r="AZ226" s="568"/>
      <c r="BA226" s="568"/>
      <c r="BB226" s="110"/>
      <c r="BC226" s="90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</row>
    <row r="227" spans="2:79" x14ac:dyDescent="0.3"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10"/>
      <c r="AE227" s="10"/>
      <c r="AF227" s="551"/>
      <c r="AG227" s="572"/>
      <c r="AH227" s="551"/>
      <c r="AI227" s="551"/>
      <c r="AJ227" s="568"/>
      <c r="AK227" s="568"/>
      <c r="AL227" s="90"/>
      <c r="AM227" s="90"/>
      <c r="AN227" s="151"/>
      <c r="AO227" s="151"/>
      <c r="AP227" s="151"/>
      <c r="AQ227" s="151"/>
      <c r="AR227" s="151"/>
      <c r="AS227" s="151"/>
      <c r="AT227" s="151"/>
      <c r="AU227" s="90"/>
      <c r="AV227" s="110"/>
      <c r="AW227" s="110"/>
      <c r="AX227" s="110"/>
      <c r="AY227" s="110"/>
      <c r="AZ227" s="568"/>
      <c r="BA227" s="568"/>
      <c r="BB227" s="110"/>
      <c r="BC227" s="90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</row>
    <row r="228" spans="2:79" x14ac:dyDescent="0.3"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10"/>
      <c r="AE228" s="10"/>
      <c r="AF228" s="551"/>
      <c r="AG228" s="551"/>
      <c r="AH228" s="551"/>
      <c r="AI228" s="551"/>
      <c r="AJ228" s="568"/>
      <c r="AK228" s="568"/>
      <c r="AL228" s="90"/>
      <c r="AM228" s="90"/>
      <c r="AN228" s="151"/>
      <c r="AO228" s="151"/>
      <c r="AP228" s="151"/>
      <c r="AQ228" s="151"/>
      <c r="AR228" s="151"/>
      <c r="AS228" s="151"/>
      <c r="AT228" s="151"/>
      <c r="AU228" s="90"/>
      <c r="AV228" s="110"/>
      <c r="AW228" s="110"/>
      <c r="AX228" s="110"/>
      <c r="AY228" s="110"/>
      <c r="AZ228" s="568"/>
      <c r="BA228" s="568"/>
      <c r="BB228" s="110"/>
      <c r="BC228" s="90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</row>
    <row r="229" spans="2:79" x14ac:dyDescent="0.3"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10"/>
      <c r="AE229" s="10"/>
      <c r="AF229" s="551"/>
      <c r="AG229" s="551"/>
      <c r="AH229" s="551"/>
      <c r="AI229" s="551"/>
      <c r="AJ229" s="568"/>
      <c r="AK229" s="568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90"/>
      <c r="AW229" s="90"/>
      <c r="AX229" s="90"/>
      <c r="AY229" s="90"/>
      <c r="AZ229" s="568"/>
      <c r="BA229" s="574"/>
      <c r="BB229" s="110"/>
      <c r="BC229" s="90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</row>
    <row r="230" spans="2:79" x14ac:dyDescent="0.3">
      <c r="AD230" s="10"/>
      <c r="AE230" s="10"/>
      <c r="AF230" s="551"/>
      <c r="AG230" s="551"/>
      <c r="AH230" s="551"/>
      <c r="AI230" s="551"/>
      <c r="AJ230" s="568"/>
      <c r="AK230" s="568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90"/>
      <c r="AW230" s="90"/>
      <c r="AX230" s="90"/>
      <c r="AY230" s="90"/>
      <c r="AZ230" s="568"/>
      <c r="BA230" s="574"/>
      <c r="BB230" s="110"/>
      <c r="BC230" s="90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</row>
    <row r="231" spans="2:79" ht="15" thickBot="1" x14ac:dyDescent="0.35">
      <c r="B231" s="544"/>
      <c r="C231" s="544"/>
      <c r="D231" s="544"/>
      <c r="E231" s="544"/>
      <c r="F231" s="544"/>
      <c r="G231" s="544"/>
      <c r="H231" s="544"/>
      <c r="I231" s="544"/>
      <c r="J231" s="544"/>
      <c r="K231" s="544"/>
      <c r="L231" s="544"/>
      <c r="M231" s="544"/>
      <c r="N231" s="544"/>
      <c r="O231" s="544"/>
      <c r="P231" s="544"/>
      <c r="Q231" s="544"/>
      <c r="R231" s="544"/>
      <c r="S231" s="544"/>
      <c r="T231" s="544"/>
      <c r="U231" s="544"/>
      <c r="V231" s="544"/>
      <c r="AD231" s="10"/>
      <c r="AE231" s="10"/>
      <c r="AF231" s="551"/>
      <c r="AG231" s="551"/>
      <c r="AH231" s="551"/>
      <c r="AI231" s="551"/>
      <c r="AJ231" s="568"/>
      <c r="AK231" s="568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90"/>
      <c r="AW231" s="90"/>
      <c r="AX231" s="90"/>
      <c r="AY231" s="90"/>
      <c r="AZ231" s="568"/>
      <c r="BA231" s="574"/>
      <c r="BB231" s="110"/>
      <c r="BC231" s="90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</row>
    <row r="232" spans="2:79" x14ac:dyDescent="0.3">
      <c r="B232" s="544"/>
      <c r="C232" s="554"/>
      <c r="D232" s="400"/>
      <c r="E232" s="400"/>
      <c r="F232" s="400"/>
      <c r="G232" s="400"/>
      <c r="H232" s="400"/>
      <c r="I232" s="400"/>
      <c r="J232" s="400"/>
      <c r="K232" s="400"/>
      <c r="L232" s="400"/>
      <c r="M232" s="400"/>
      <c r="N232" s="400"/>
      <c r="O232" s="400"/>
      <c r="P232" s="555"/>
      <c r="V232" s="544"/>
      <c r="AD232" s="10"/>
      <c r="AE232" s="10"/>
      <c r="AF232" s="551"/>
      <c r="AG232" s="551"/>
      <c r="AH232" s="551"/>
      <c r="AI232" s="551"/>
      <c r="AJ232" s="568"/>
      <c r="AK232" s="568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90"/>
      <c r="AW232" s="90"/>
      <c r="AX232" s="90"/>
      <c r="AY232" s="90"/>
      <c r="AZ232" s="568"/>
      <c r="BA232" s="574"/>
      <c r="BB232" s="110"/>
      <c r="BC232" s="90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</row>
    <row r="233" spans="2:79" x14ac:dyDescent="0.3">
      <c r="B233" s="544"/>
      <c r="C233" s="556"/>
      <c r="D233" s="546" t="s">
        <v>164</v>
      </c>
      <c r="E233" s="430"/>
      <c r="F233" s="430"/>
      <c r="G233" s="430"/>
      <c r="H233" s="575" t="s">
        <v>20</v>
      </c>
      <c r="I233" s="575"/>
      <c r="J233" s="575"/>
      <c r="K233" s="430"/>
      <c r="L233" s="430"/>
      <c r="M233" s="430"/>
      <c r="N233" s="430"/>
      <c r="O233" s="430"/>
      <c r="P233" s="557"/>
      <c r="V233" s="544"/>
      <c r="AD233" s="10"/>
      <c r="AE233" s="10"/>
      <c r="AF233" s="551"/>
      <c r="AG233" s="551"/>
      <c r="AH233" s="551"/>
      <c r="AI233" s="551"/>
      <c r="AJ233" s="568"/>
      <c r="AK233" s="568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90"/>
      <c r="AW233" s="90"/>
      <c r="AX233" s="90"/>
      <c r="AY233" s="90"/>
      <c r="AZ233" s="568"/>
      <c r="BA233" s="574"/>
      <c r="BB233" s="110"/>
      <c r="BC233" s="90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</row>
    <row r="234" spans="2:79" x14ac:dyDescent="0.3">
      <c r="B234" s="544"/>
      <c r="C234" s="556"/>
      <c r="D234" s="558" t="s">
        <v>165</v>
      </c>
      <c r="E234" s="430"/>
      <c r="F234" s="430"/>
      <c r="G234" s="430"/>
      <c r="H234" s="559" t="s">
        <v>162</v>
      </c>
      <c r="I234" s="546"/>
      <c r="J234" s="560" t="s">
        <v>163</v>
      </c>
      <c r="K234" s="546"/>
      <c r="L234" s="546"/>
      <c r="M234" s="546"/>
      <c r="N234" s="546"/>
      <c r="O234" s="561" t="s">
        <v>3</v>
      </c>
      <c r="P234" s="557"/>
      <c r="V234" s="544"/>
      <c r="AD234" s="10"/>
      <c r="AE234" s="10"/>
      <c r="AF234" s="551"/>
      <c r="AG234" s="551"/>
      <c r="AH234" s="551"/>
      <c r="AI234" s="551"/>
      <c r="AJ234" s="568"/>
      <c r="AK234" s="568"/>
      <c r="AL234" s="573"/>
      <c r="AM234" s="573"/>
      <c r="AN234" s="573"/>
      <c r="AO234" s="573"/>
      <c r="AP234" s="573"/>
      <c r="AQ234" s="573"/>
      <c r="AR234" s="573"/>
      <c r="AS234" s="573"/>
      <c r="AT234" s="573"/>
      <c r="AU234" s="573"/>
      <c r="AV234" s="568"/>
      <c r="AW234" s="568"/>
      <c r="AX234" s="568"/>
      <c r="AY234" s="568"/>
      <c r="AZ234" s="568"/>
      <c r="BA234" s="574"/>
      <c r="BB234" s="110"/>
      <c r="BC234" s="90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</row>
    <row r="235" spans="2:79" x14ac:dyDescent="0.3">
      <c r="B235" s="544"/>
      <c r="C235" s="556"/>
      <c r="D235" s="547" t="s">
        <v>161</v>
      </c>
      <c r="E235" s="15"/>
      <c r="F235" s="15"/>
      <c r="G235" s="15"/>
      <c r="H235" s="562">
        <f>SUM(D133:D139)</f>
        <v>471981</v>
      </c>
      <c r="I235" s="15"/>
      <c r="J235" s="16">
        <f>+H235/7</f>
        <v>67425.857142857145</v>
      </c>
      <c r="K235" s="15"/>
      <c r="L235" s="15"/>
      <c r="M235" s="15"/>
      <c r="N235" s="15"/>
      <c r="O235" s="15"/>
      <c r="P235" s="557"/>
      <c r="V235" s="544"/>
      <c r="AD235" s="10"/>
      <c r="AE235" s="10"/>
      <c r="AF235" s="551"/>
      <c r="AG235" s="551"/>
      <c r="AH235" s="551"/>
      <c r="AI235" s="551"/>
      <c r="AJ235" s="568"/>
      <c r="AK235" s="568"/>
      <c r="AL235" s="573"/>
      <c r="AM235" s="573"/>
      <c r="AN235" s="573"/>
      <c r="AO235" s="573"/>
      <c r="AP235" s="573"/>
      <c r="AQ235" s="573"/>
      <c r="AR235" s="573"/>
      <c r="AS235" s="573"/>
      <c r="AT235" s="573"/>
      <c r="AU235" s="573"/>
      <c r="AV235" s="573"/>
      <c r="AW235" s="573"/>
      <c r="AX235" s="573"/>
      <c r="AY235" s="573"/>
      <c r="AZ235" s="568"/>
      <c r="BA235" s="568"/>
      <c r="BB235" s="110"/>
      <c r="BC235" s="90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</row>
    <row r="236" spans="2:79" x14ac:dyDescent="0.3">
      <c r="B236" s="544"/>
      <c r="C236" s="556"/>
      <c r="D236" s="547" t="s">
        <v>160</v>
      </c>
      <c r="E236" s="15"/>
      <c r="F236" s="15"/>
      <c r="G236" s="15"/>
      <c r="H236" s="16">
        <f>SUM(D140:D146)</f>
        <v>427527</v>
      </c>
      <c r="I236" s="15"/>
      <c r="J236" s="16">
        <f>+H236/7</f>
        <v>61075.285714285717</v>
      </c>
      <c r="K236" s="15"/>
      <c r="L236" s="15"/>
      <c r="M236" s="15"/>
      <c r="N236" s="15"/>
      <c r="O236" s="15"/>
      <c r="P236" s="557"/>
      <c r="V236" s="544"/>
      <c r="AJ236" s="110"/>
      <c r="AK236" s="110"/>
      <c r="AL236" s="110"/>
      <c r="AM236" s="110"/>
      <c r="AN236" s="110"/>
      <c r="AO236" s="110"/>
      <c r="AP236" s="110"/>
      <c r="AQ236" s="110"/>
      <c r="AR236" s="110"/>
      <c r="AS236" s="110"/>
      <c r="AT236" s="90"/>
      <c r="AU236" s="110"/>
      <c r="AV236" s="152"/>
      <c r="AW236" s="152"/>
      <c r="AX236" s="152"/>
      <c r="AY236" s="152"/>
      <c r="AZ236" s="110"/>
      <c r="BA236" s="110"/>
      <c r="BB236" s="110"/>
      <c r="BC236" s="110"/>
    </row>
    <row r="237" spans="2:79" x14ac:dyDescent="0.3">
      <c r="B237" s="550"/>
      <c r="C237" s="556"/>
      <c r="D237" s="547" t="s">
        <v>159</v>
      </c>
      <c r="E237" s="15"/>
      <c r="F237" s="15"/>
      <c r="G237" s="15"/>
      <c r="H237" s="16">
        <f>SUM(D147:D153)</f>
        <v>383516</v>
      </c>
      <c r="I237" s="15"/>
      <c r="J237" s="16">
        <f>+H237/7</f>
        <v>54788</v>
      </c>
      <c r="K237" s="15"/>
      <c r="L237" s="15"/>
      <c r="M237" s="15"/>
      <c r="N237" s="15"/>
      <c r="O237" s="562">
        <f>+H235-H237</f>
        <v>88465</v>
      </c>
      <c r="P237" s="557"/>
      <c r="V237" s="544"/>
      <c r="AA237">
        <f>+O237/7</f>
        <v>12637.857142857143</v>
      </c>
      <c r="AJ237" s="110"/>
      <c r="AK237" s="110"/>
      <c r="AL237" s="110"/>
      <c r="AM237" s="110"/>
      <c r="AN237" s="110"/>
      <c r="AO237" s="110"/>
      <c r="AP237" s="110"/>
      <c r="AQ237" s="110"/>
      <c r="AR237" s="110"/>
      <c r="AS237" s="110"/>
      <c r="AT237" s="110"/>
      <c r="AU237" s="110"/>
      <c r="AV237" s="90"/>
      <c r="AW237" s="90"/>
      <c r="AX237" s="90"/>
      <c r="AY237" s="90"/>
      <c r="AZ237" s="110"/>
      <c r="BA237" s="153"/>
      <c r="BB237" s="110"/>
      <c r="BC237" s="110"/>
    </row>
    <row r="238" spans="2:79" x14ac:dyDescent="0.3">
      <c r="B238" s="551"/>
      <c r="C238" s="556"/>
      <c r="D238" s="563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60">
        <f>+O237/H235</f>
        <v>0.18743339244588236</v>
      </c>
      <c r="P238" s="557"/>
      <c r="V238" s="544"/>
      <c r="X238" s="61"/>
      <c r="Y238" s="61"/>
      <c r="Z238" s="110"/>
      <c r="AA238" s="110"/>
      <c r="AB238" s="110"/>
      <c r="AC238" s="110"/>
      <c r="AD238" s="110"/>
      <c r="AE238" s="110"/>
      <c r="AF238" s="110"/>
      <c r="AG238" s="110"/>
      <c r="AH238" s="110"/>
      <c r="AI238" s="110"/>
      <c r="AJ238" s="110"/>
      <c r="AK238" s="110"/>
      <c r="AL238" s="110"/>
      <c r="AM238" s="110"/>
      <c r="AN238" s="110"/>
      <c r="AO238" s="110"/>
      <c r="AP238" s="90">
        <v>480454</v>
      </c>
      <c r="AQ238" s="110"/>
      <c r="AR238" s="110"/>
      <c r="AS238" s="110"/>
      <c r="AT238" s="110"/>
      <c r="AU238" s="110"/>
      <c r="AV238" s="110"/>
      <c r="AW238" s="110"/>
      <c r="AX238" s="110"/>
      <c r="AY238" s="110"/>
      <c r="AZ238" s="110"/>
      <c r="BA238" s="110"/>
      <c r="BB238" s="110"/>
      <c r="BC238" s="110"/>
    </row>
    <row r="239" spans="2:79" ht="15" thickBot="1" x14ac:dyDescent="0.35">
      <c r="B239" s="551"/>
      <c r="C239" s="564"/>
      <c r="D239" s="565"/>
      <c r="E239" s="565"/>
      <c r="F239" s="565"/>
      <c r="G239" s="565"/>
      <c r="H239" s="565"/>
      <c r="I239" s="565"/>
      <c r="J239" s="566"/>
      <c r="K239" s="565"/>
      <c r="L239" s="565"/>
      <c r="M239" s="565"/>
      <c r="N239" s="565"/>
      <c r="O239" s="565"/>
      <c r="P239" s="567"/>
      <c r="V239" s="544"/>
      <c r="X239" s="61"/>
      <c r="Y239" s="61"/>
      <c r="Z239" s="110"/>
      <c r="AA239" s="110"/>
      <c r="AB239" s="110"/>
      <c r="AC239" s="110"/>
      <c r="AD239" s="110"/>
      <c r="AE239" s="110"/>
      <c r="AF239" s="110"/>
      <c r="AG239" s="110"/>
      <c r="AH239" s="110"/>
      <c r="AI239" s="110"/>
      <c r="AJ239" s="110"/>
      <c r="AK239" s="110"/>
      <c r="AL239" s="110"/>
      <c r="AM239" s="110"/>
      <c r="AN239" s="110"/>
      <c r="AO239" s="110"/>
      <c r="AP239" s="152">
        <f>+N187</f>
        <v>245652</v>
      </c>
      <c r="AQ239" s="110"/>
      <c r="AR239" s="110"/>
      <c r="AS239" s="110"/>
      <c r="AT239" s="110"/>
      <c r="AU239" s="110"/>
      <c r="AV239" s="110"/>
      <c r="AW239" s="110"/>
      <c r="AX239" s="110"/>
      <c r="AY239" s="110"/>
      <c r="AZ239" s="110"/>
      <c r="BA239" s="110"/>
      <c r="BB239" s="110"/>
      <c r="BC239" s="110"/>
    </row>
    <row r="240" spans="2:79" x14ac:dyDescent="0.3">
      <c r="B240" s="551"/>
      <c r="C240" s="544"/>
      <c r="D240" s="552"/>
      <c r="E240" s="544"/>
      <c r="F240" s="544"/>
      <c r="G240" s="544"/>
      <c r="H240" s="553"/>
      <c r="I240" s="544"/>
      <c r="J240" s="544"/>
      <c r="K240" s="544"/>
      <c r="L240" s="544"/>
      <c r="M240" s="544"/>
      <c r="N240" s="544"/>
      <c r="O240" s="544"/>
      <c r="P240" s="544"/>
      <c r="Q240" s="544"/>
      <c r="R240" s="544"/>
      <c r="S240" s="544"/>
      <c r="T240" s="544"/>
      <c r="U240" s="544"/>
      <c r="V240" s="544"/>
      <c r="X240" s="61"/>
      <c r="Y240" s="61"/>
      <c r="Z240" s="110"/>
      <c r="AA240" s="110"/>
      <c r="AB240" s="110"/>
      <c r="AC240" s="110"/>
      <c r="AD240" s="110"/>
      <c r="AE240" s="110"/>
      <c r="AF240" s="110"/>
      <c r="AG240" s="110"/>
      <c r="AH240" s="110"/>
      <c r="AI240" s="110"/>
      <c r="AJ240" s="110"/>
      <c r="AK240" s="110"/>
      <c r="AL240" s="110"/>
      <c r="AM240" s="110"/>
      <c r="AN240" s="110"/>
      <c r="AO240" s="110"/>
      <c r="AP240" s="152">
        <f>+AP238-AP239</f>
        <v>234802</v>
      </c>
      <c r="AQ240" s="110"/>
      <c r="AR240" s="110"/>
    </row>
    <row r="241" spans="2:44" x14ac:dyDescent="0.3">
      <c r="B241" s="1"/>
      <c r="D241" s="55"/>
      <c r="X241" s="61"/>
      <c r="Y241" s="61"/>
      <c r="Z241" s="110"/>
      <c r="AA241" s="110"/>
      <c r="AB241" s="110"/>
      <c r="AC241" s="110"/>
      <c r="AD241" s="110"/>
      <c r="AE241" s="110"/>
      <c r="AF241" s="110"/>
      <c r="AG241" s="110"/>
      <c r="AH241" s="110"/>
      <c r="AI241" s="110"/>
      <c r="AJ241" s="110"/>
      <c r="AK241" s="110"/>
      <c r="AL241" s="110"/>
      <c r="AM241" s="110"/>
      <c r="AN241" s="110"/>
      <c r="AO241" s="110"/>
      <c r="AP241" s="96">
        <f>+AP240/AP238</f>
        <v>0.48870859645252201</v>
      </c>
      <c r="AQ241" s="110"/>
      <c r="AR241" s="110"/>
    </row>
    <row r="242" spans="2:44" x14ac:dyDescent="0.3">
      <c r="B242" s="55"/>
      <c r="D242" s="55"/>
      <c r="J242" s="56">
        <f>+J235-J237</f>
        <v>12637.857142857145</v>
      </c>
      <c r="X242" s="61"/>
      <c r="Y242" s="61"/>
      <c r="Z242" s="110"/>
      <c r="AA242" s="110"/>
      <c r="AB242" s="110"/>
      <c r="AC242" s="110"/>
      <c r="AD242" s="110"/>
      <c r="AE242" s="110"/>
      <c r="AF242" s="110"/>
      <c r="AG242" s="110"/>
      <c r="AH242" s="110"/>
      <c r="AI242" s="110"/>
      <c r="AJ242" s="110"/>
      <c r="AK242" s="110"/>
      <c r="AL242" s="110"/>
      <c r="AM242" s="110"/>
      <c r="AN242" s="110"/>
      <c r="AO242" s="110"/>
      <c r="AP242" s="110"/>
      <c r="AQ242" s="110"/>
      <c r="AR242" s="110"/>
    </row>
    <row r="243" spans="2:44" x14ac:dyDescent="0.3">
      <c r="B243" s="57"/>
      <c r="D243" s="55"/>
      <c r="X243" s="61"/>
      <c r="Y243" s="61"/>
      <c r="Z243" s="110"/>
      <c r="AA243" s="110"/>
      <c r="AB243" s="110"/>
      <c r="AC243" s="110"/>
      <c r="AD243" s="110"/>
      <c r="AE243" s="110"/>
      <c r="AF243" s="110"/>
      <c r="AG243" s="110"/>
      <c r="AH243" s="110"/>
      <c r="AI243" s="110"/>
      <c r="AJ243" s="110"/>
      <c r="AK243" s="110"/>
      <c r="AL243" s="110"/>
      <c r="AM243" s="110"/>
      <c r="AN243" s="110"/>
      <c r="AO243" s="110"/>
      <c r="AP243" s="110"/>
      <c r="AQ243" s="110"/>
      <c r="AR243" s="110"/>
    </row>
    <row r="244" spans="2:44" x14ac:dyDescent="0.3">
      <c r="B244" s="1"/>
      <c r="D244" s="55"/>
      <c r="X244" s="61"/>
      <c r="Y244" s="61"/>
      <c r="Z244" s="110"/>
      <c r="AA244" s="110"/>
      <c r="AB244" s="110"/>
      <c r="AC244" s="110"/>
      <c r="AD244" s="110"/>
      <c r="AE244" s="110"/>
      <c r="AF244" s="110"/>
      <c r="AG244" s="110"/>
      <c r="AH244" s="110"/>
      <c r="AI244" s="110"/>
      <c r="AJ244" s="110"/>
      <c r="AK244" s="110"/>
      <c r="AL244" s="110"/>
      <c r="AM244" s="110"/>
      <c r="AN244" s="110"/>
      <c r="AO244" s="110"/>
      <c r="AP244" s="110"/>
      <c r="AQ244" s="110"/>
      <c r="AR244" s="110"/>
    </row>
    <row r="245" spans="2:44" x14ac:dyDescent="0.3">
      <c r="B245" s="1"/>
      <c r="D245" s="55"/>
      <c r="Z245" s="118"/>
      <c r="AA245" s="118"/>
      <c r="AB245" s="118"/>
      <c r="AC245" s="118"/>
      <c r="AD245" s="118"/>
      <c r="AE245" s="118"/>
      <c r="AF245" s="118"/>
      <c r="AG245" s="118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</row>
    <row r="246" spans="2:44" x14ac:dyDescent="0.3">
      <c r="B246" s="1"/>
      <c r="D246" s="55"/>
    </row>
    <row r="247" spans="2:44" x14ac:dyDescent="0.3">
      <c r="B247" s="1"/>
      <c r="D247" s="55"/>
    </row>
    <row r="248" spans="2:44" x14ac:dyDescent="0.3">
      <c r="B248" s="57" t="e">
        <f>+B247/B246</f>
        <v>#DIV/0!</v>
      </c>
      <c r="D248" s="55"/>
    </row>
    <row r="249" spans="2:44" x14ac:dyDescent="0.3">
      <c r="B249" s="1"/>
      <c r="D249" s="55"/>
    </row>
    <row r="250" spans="2:44" x14ac:dyDescent="0.3">
      <c r="B250" s="1"/>
      <c r="D250" s="55"/>
    </row>
    <row r="251" spans="2:44" x14ac:dyDescent="0.3">
      <c r="B251" s="1">
        <f>+B247*50</f>
        <v>0</v>
      </c>
      <c r="D251" s="55"/>
    </row>
    <row r="252" spans="2:44" x14ac:dyDescent="0.3">
      <c r="B252" s="1"/>
      <c r="D252" s="55"/>
    </row>
    <row r="253" spans="2:44" x14ac:dyDescent="0.3">
      <c r="B253" s="1"/>
      <c r="D253" s="55"/>
    </row>
    <row r="254" spans="2:44" x14ac:dyDescent="0.3">
      <c r="B254" s="1"/>
      <c r="D254" s="55"/>
    </row>
    <row r="255" spans="2:44" x14ac:dyDescent="0.3">
      <c r="B255" s="1"/>
      <c r="D255" s="55"/>
    </row>
    <row r="256" spans="2:44" x14ac:dyDescent="0.3">
      <c r="B256" s="1"/>
      <c r="D256" s="55"/>
    </row>
    <row r="257" spans="2:4" x14ac:dyDescent="0.3">
      <c r="B257" s="1"/>
      <c r="D257" s="55"/>
    </row>
    <row r="258" spans="2:4" x14ac:dyDescent="0.3">
      <c r="B258" s="1"/>
      <c r="D258" s="55"/>
    </row>
    <row r="259" spans="2:4" x14ac:dyDescent="0.3">
      <c r="B259" s="1"/>
      <c r="D259" s="55"/>
    </row>
    <row r="260" spans="2:4" x14ac:dyDescent="0.3">
      <c r="B260" s="1"/>
      <c r="D260" s="55"/>
    </row>
    <row r="261" spans="2:4" x14ac:dyDescent="0.3">
      <c r="B261" s="1"/>
    </row>
    <row r="262" spans="2:4" x14ac:dyDescent="0.3">
      <c r="B262" s="1"/>
    </row>
    <row r="263" spans="2:4" x14ac:dyDescent="0.3">
      <c r="B263" s="1"/>
    </row>
    <row r="264" spans="2:4" x14ac:dyDescent="0.3">
      <c r="B264" s="1"/>
    </row>
    <row r="265" spans="2:4" x14ac:dyDescent="0.3">
      <c r="B265" s="1"/>
    </row>
    <row r="266" spans="2:4" x14ac:dyDescent="0.3">
      <c r="B266" s="1"/>
    </row>
    <row r="267" spans="2:4" x14ac:dyDescent="0.3">
      <c r="B267" s="1"/>
    </row>
    <row r="268" spans="2:4" x14ac:dyDescent="0.3">
      <c r="B268" s="1"/>
    </row>
  </sheetData>
  <mergeCells count="28">
    <mergeCell ref="AK206:AN206"/>
    <mergeCell ref="AK207:AN207"/>
    <mergeCell ref="AK208:AN208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H233:J233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210:AN210"/>
    <mergeCell ref="AK211:AM211"/>
    <mergeCell ref="AK204:AN204"/>
    <mergeCell ref="AK203:AV203"/>
    <mergeCell ref="AK205:AN205"/>
  </mergeCells>
  <printOptions horizontalCentered="1"/>
  <pageMargins left="0.45" right="0.45" top="0.5" bottom="0.5" header="0.3" footer="0.3"/>
  <pageSetup scale="19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208"/>
  <sheetViews>
    <sheetView topLeftCell="A4" workbookViewId="0">
      <selection activeCell="AF29" sqref="AF29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11" t="s">
        <v>7</v>
      </c>
      <c r="F7" s="612"/>
      <c r="G7" s="616">
        <v>0.7</v>
      </c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7"/>
    </row>
    <row r="8" spans="3:40" x14ac:dyDescent="0.3">
      <c r="E8" s="613" t="s">
        <v>123</v>
      </c>
      <c r="F8" s="614"/>
      <c r="G8" s="614"/>
      <c r="H8" s="614"/>
      <c r="I8" s="614"/>
      <c r="J8" s="614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15"/>
    </row>
    <row r="9" spans="3:40" x14ac:dyDescent="0.3">
      <c r="E9" s="631" t="s">
        <v>37</v>
      </c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3"/>
      <c r="Q9" s="629" t="s">
        <v>116</v>
      </c>
      <c r="R9" s="5"/>
      <c r="S9" s="626" t="s">
        <v>4</v>
      </c>
      <c r="T9" s="627"/>
      <c r="U9" s="628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30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3" t="s">
        <v>48</v>
      </c>
      <c r="AE14" s="624"/>
      <c r="AF14" s="625"/>
      <c r="AG14" s="206"/>
      <c r="AH14" s="621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2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+K196</f>
        <v>695326</v>
      </c>
      <c r="AG16" s="200"/>
      <c r="AH16" s="214">
        <f>+AJ31</f>
        <v>2144.8857406919692</v>
      </c>
      <c r="AI16" s="214"/>
      <c r="AJ16" s="215">
        <f>+S196</f>
        <v>53530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124826</v>
      </c>
      <c r="AG17" s="201"/>
      <c r="AH17" s="162">
        <v>1811</v>
      </c>
      <c r="AI17" s="214"/>
      <c r="AJ17" s="161">
        <v>9210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148635</v>
      </c>
      <c r="AG18" s="201"/>
      <c r="AH18" s="162">
        <v>1161</v>
      </c>
      <c r="AI18" s="214"/>
      <c r="AJ18" s="161">
        <v>7829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968787</v>
      </c>
      <c r="AG19" s="201"/>
      <c r="AH19" s="201"/>
      <c r="AI19" s="201"/>
      <c r="AJ19" s="219">
        <f>SUM(AJ16:AJ18)</f>
        <v>70569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Table'!H190</f>
        <v>0.14446781357675673</v>
      </c>
      <c r="AG21" s="201"/>
      <c r="AH21" s="201"/>
      <c r="AI21" s="201"/>
      <c r="AJ21" s="221">
        <f>+AJ19/'Main Table'!AA190</f>
        <v>0.35547551883941164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3" t="s">
        <v>133</v>
      </c>
      <c r="AB25" s="624"/>
      <c r="AC25" s="624"/>
      <c r="AD25" s="624"/>
      <c r="AE25" s="624"/>
      <c r="AF25" s="624"/>
      <c r="AG25" s="624"/>
      <c r="AH25" s="624"/>
      <c r="AI25" s="624"/>
      <c r="AJ25" s="624"/>
      <c r="AK25" s="625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+E196</f>
        <v>444366</v>
      </c>
      <c r="AE27" s="168"/>
      <c r="AF27" s="199">
        <v>2284</v>
      </c>
      <c r="AG27" s="168"/>
      <c r="AH27" s="190">
        <f>+AD27/AD$31</f>
        <v>0.54180932314985519</v>
      </c>
      <c r="AI27" s="190"/>
      <c r="AJ27" s="168">
        <f>+AF27*AH27</f>
        <v>1237.4924940742692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+G196</f>
        <v>196634</v>
      </c>
      <c r="AE28" s="168"/>
      <c r="AF28" s="199">
        <v>2214</v>
      </c>
      <c r="AG28" s="168"/>
      <c r="AH28" s="190">
        <f>+AD28/AD$31</f>
        <v>0.23975311893405124</v>
      </c>
      <c r="AI28" s="190"/>
      <c r="AJ28" s="168">
        <f>+AF28*AH28</f>
        <v>530.81340531998944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+I196</f>
        <v>54326</v>
      </c>
      <c r="AE29" s="168"/>
      <c r="AF29" s="199">
        <v>1524</v>
      </c>
      <c r="AG29" s="168"/>
      <c r="AH29" s="190">
        <f>+AD29/AD$31</f>
        <v>6.6238941074337435E-2</v>
      </c>
      <c r="AI29" s="190"/>
      <c r="AJ29" s="168">
        <f>+AF29*AH29</f>
        <v>100.94814619729026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124826</v>
      </c>
      <c r="AE30" s="280"/>
      <c r="AF30" s="168">
        <f>+AH17</f>
        <v>1811</v>
      </c>
      <c r="AG30" s="280"/>
      <c r="AH30" s="190">
        <f>+AD30/AD$31</f>
        <v>0.15219861684175617</v>
      </c>
      <c r="AI30" s="280"/>
      <c r="AJ30" s="168">
        <f>+AF30*AH30</f>
        <v>275.63169510042042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820152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2144.8857406919692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18" t="s">
        <v>31</v>
      </c>
      <c r="AB36" s="619"/>
      <c r="AC36" s="619"/>
      <c r="AD36" s="619"/>
      <c r="AE36" s="619"/>
      <c r="AF36" s="619"/>
      <c r="AG36" s="619"/>
      <c r="AH36" s="619"/>
      <c r="AI36" s="620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Table'!AA190</f>
        <v>198520</v>
      </c>
      <c r="AJ49" s="56">
        <f>+AJ19</f>
        <v>70569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70569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127951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53739.42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74211.58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0.37382419907314124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194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194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:K183" si="33">SUM(E166:I166)</f>
        <v>670750</v>
      </c>
      <c r="L166" s="6"/>
      <c r="M166" s="481">
        <f t="shared" ref="M166:M183" si="34">+(K166-K165)/K165</f>
        <v>1.0745787502052147E-3</v>
      </c>
      <c r="N166" s="29"/>
      <c r="O166" s="29"/>
      <c r="P166" s="29"/>
      <c r="Q166" s="375">
        <f t="shared" ref="Q166:Q183" si="35">+K166-K165</f>
        <v>720</v>
      </c>
      <c r="R166" s="6"/>
      <c r="S166" s="7">
        <f>32883+15946+4460</f>
        <v>53289</v>
      </c>
      <c r="T166" s="6"/>
      <c r="U166" s="286">
        <f t="shared" ref="U166:U183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si="33"/>
        <v>671876</v>
      </c>
      <c r="L167" s="6"/>
      <c r="M167" s="481">
        <f t="shared" si="34"/>
        <v>1.6787178531494596E-3</v>
      </c>
      <c r="N167" s="29"/>
      <c r="O167" s="29"/>
      <c r="P167" s="29"/>
      <c r="Q167" s="375">
        <f t="shared" si="35"/>
        <v>1126</v>
      </c>
      <c r="R167" s="6"/>
      <c r="S167" s="7">
        <f>32887+15946+4460</f>
        <v>53293</v>
      </c>
      <c r="T167" s="6"/>
      <c r="U167" s="286">
        <f t="shared" si="36"/>
        <v>7.931969589626657E-2</v>
      </c>
      <c r="W167">
        <f t="shared" si="20"/>
        <v>157</v>
      </c>
      <c r="Y167" s="56"/>
    </row>
    <row r="168" spans="3:25" x14ac:dyDescent="0.3">
      <c r="C168" s="170">
        <f t="shared" si="15"/>
        <v>44067</v>
      </c>
      <c r="E168" s="284">
        <v>430774</v>
      </c>
      <c r="F168" s="7"/>
      <c r="G168" s="7">
        <v>190021</v>
      </c>
      <c r="H168" s="7"/>
      <c r="I168" s="7">
        <v>52040</v>
      </c>
      <c r="J168" s="287"/>
      <c r="K168" s="7">
        <f t="shared" si="33"/>
        <v>672835</v>
      </c>
      <c r="L168" s="6"/>
      <c r="M168" s="481">
        <f t="shared" si="34"/>
        <v>1.427346712786288E-3</v>
      </c>
      <c r="N168" s="29"/>
      <c r="O168" s="29"/>
      <c r="P168" s="29"/>
      <c r="Q168" s="375">
        <f t="shared" si="35"/>
        <v>959</v>
      </c>
      <c r="R168" s="6"/>
      <c r="S168" s="7">
        <f>32918+15953+4463</f>
        <v>53334</v>
      </c>
      <c r="T168" s="6"/>
      <c r="U168" s="286">
        <f t="shared" si="36"/>
        <v>7.9267576746156185E-2</v>
      </c>
      <c r="W168">
        <f t="shared" si="20"/>
        <v>158</v>
      </c>
      <c r="Y168" s="56"/>
    </row>
    <row r="169" spans="3:25" x14ac:dyDescent="0.3">
      <c r="C169" s="170">
        <f t="shared" si="15"/>
        <v>44068</v>
      </c>
      <c r="E169" s="284">
        <v>431340</v>
      </c>
      <c r="F169" s="7"/>
      <c r="G169" s="7">
        <v>190306</v>
      </c>
      <c r="H169" s="7"/>
      <c r="I169" s="7">
        <v>52220</v>
      </c>
      <c r="J169" s="287"/>
      <c r="K169" s="7">
        <f t="shared" si="33"/>
        <v>673866</v>
      </c>
      <c r="L169" s="6"/>
      <c r="M169" s="481">
        <f t="shared" si="34"/>
        <v>1.5323221889467699E-3</v>
      </c>
      <c r="N169" s="29"/>
      <c r="O169" s="29"/>
      <c r="P169" s="29"/>
      <c r="Q169" s="375">
        <f t="shared" si="35"/>
        <v>1031</v>
      </c>
      <c r="R169" s="6"/>
      <c r="S169" s="7">
        <f>32921+15914+4463</f>
        <v>53298</v>
      </c>
      <c r="T169" s="6"/>
      <c r="U169" s="286">
        <f t="shared" si="36"/>
        <v>7.9092876031733317E-2</v>
      </c>
      <c r="W169">
        <f t="shared" si="20"/>
        <v>159</v>
      </c>
      <c r="Y169" s="56"/>
    </row>
    <row r="170" spans="3:25" x14ac:dyDescent="0.3">
      <c r="C170" s="170">
        <f t="shared" si="15"/>
        <v>44069</v>
      </c>
      <c r="E170" s="284">
        <v>431750</v>
      </c>
      <c r="F170" s="7"/>
      <c r="G170" s="7">
        <v>190422</v>
      </c>
      <c r="H170" s="7"/>
      <c r="I170" s="7">
        <v>52280</v>
      </c>
      <c r="J170" s="287"/>
      <c r="K170" s="7">
        <f t="shared" si="33"/>
        <v>674452</v>
      </c>
      <c r="L170" s="6"/>
      <c r="M170" s="481">
        <f t="shared" si="34"/>
        <v>8.6960909142173664E-4</v>
      </c>
      <c r="N170" s="29"/>
      <c r="O170" s="29"/>
      <c r="P170" s="29"/>
      <c r="Q170" s="375">
        <f t="shared" si="35"/>
        <v>586</v>
      </c>
      <c r="R170" s="6"/>
      <c r="S170" s="7">
        <f>32921+15914+4463</f>
        <v>53298</v>
      </c>
      <c r="T170" s="6"/>
      <c r="U170" s="286">
        <f t="shared" si="36"/>
        <v>7.9024155907314389E-2</v>
      </c>
      <c r="W170">
        <f t="shared" si="20"/>
        <v>160</v>
      </c>
      <c r="Y170" s="56"/>
    </row>
    <row r="171" spans="3:25" x14ac:dyDescent="0.3">
      <c r="C171" s="170">
        <f t="shared" si="15"/>
        <v>44070</v>
      </c>
      <c r="E171" s="284">
        <v>432131</v>
      </c>
      <c r="F171" s="7"/>
      <c r="G171" s="7">
        <v>190613</v>
      </c>
      <c r="H171" s="7"/>
      <c r="I171" s="7">
        <v>52350</v>
      </c>
      <c r="J171" s="287"/>
      <c r="K171" s="7">
        <f t="shared" si="33"/>
        <v>675094</v>
      </c>
      <c r="L171" s="6"/>
      <c r="M171" s="481">
        <f t="shared" si="34"/>
        <v>9.5188389981792627E-4</v>
      </c>
      <c r="N171" s="29"/>
      <c r="O171" s="29"/>
      <c r="P171" s="29"/>
      <c r="Q171" s="375">
        <f t="shared" si="35"/>
        <v>642</v>
      </c>
      <c r="R171" s="6"/>
      <c r="S171" s="7">
        <f>32926+15921+4465</f>
        <v>53312</v>
      </c>
      <c r="T171" s="6"/>
      <c r="U171" s="286">
        <f t="shared" si="36"/>
        <v>7.8969743472760826E-2</v>
      </c>
      <c r="W171">
        <f t="shared" si="20"/>
        <v>161</v>
      </c>
      <c r="Y171" s="56"/>
    </row>
    <row r="172" spans="3:25" x14ac:dyDescent="0.3">
      <c r="C172" s="170">
        <f t="shared" si="15"/>
        <v>44071</v>
      </c>
      <c r="E172" s="284">
        <v>432767</v>
      </c>
      <c r="F172" s="7"/>
      <c r="G172" s="7">
        <v>190971</v>
      </c>
      <c r="H172" s="7"/>
      <c r="I172" s="7">
        <v>52495</v>
      </c>
      <c r="J172" s="287"/>
      <c r="K172" s="7">
        <f t="shared" si="33"/>
        <v>676233</v>
      </c>
      <c r="L172" s="6"/>
      <c r="M172" s="481">
        <f t="shared" si="34"/>
        <v>1.687172453021357E-3</v>
      </c>
      <c r="N172" s="29"/>
      <c r="O172" s="29"/>
      <c r="P172" s="29"/>
      <c r="Q172" s="375">
        <f t="shared" si="35"/>
        <v>1139</v>
      </c>
      <c r="R172" s="6"/>
      <c r="S172" s="7">
        <f>32934+15930+4465</f>
        <v>53329</v>
      </c>
      <c r="T172" s="6"/>
      <c r="U172" s="286">
        <f t="shared" si="36"/>
        <v>7.8861871573851022E-2</v>
      </c>
      <c r="W172">
        <f t="shared" si="20"/>
        <v>162</v>
      </c>
      <c r="Y172" s="56"/>
    </row>
    <row r="173" spans="3:25" x14ac:dyDescent="0.3">
      <c r="C173" s="170">
        <f t="shared" si="15"/>
        <v>44072</v>
      </c>
      <c r="E173" s="284">
        <v>433402</v>
      </c>
      <c r="F173" s="7"/>
      <c r="G173" s="7">
        <v>191420</v>
      </c>
      <c r="H173" s="7"/>
      <c r="I173" s="7">
        <v>52495</v>
      </c>
      <c r="J173" s="287"/>
      <c r="K173" s="7">
        <f t="shared" si="33"/>
        <v>677317</v>
      </c>
      <c r="L173" s="6"/>
      <c r="M173" s="481">
        <f t="shared" si="34"/>
        <v>1.6029977833084158E-3</v>
      </c>
      <c r="N173" s="29"/>
      <c r="O173" s="29"/>
      <c r="P173" s="29"/>
      <c r="Q173" s="375">
        <f t="shared" si="35"/>
        <v>1084</v>
      </c>
      <c r="R173" s="6"/>
      <c r="S173" s="7">
        <f>32938+15933+4465</f>
        <v>53336</v>
      </c>
      <c r="T173" s="6"/>
      <c r="U173" s="286">
        <f t="shared" si="36"/>
        <v>7.8745993382714444E-2</v>
      </c>
      <c r="W173">
        <f t="shared" si="20"/>
        <v>163</v>
      </c>
      <c r="Y173" s="56"/>
    </row>
    <row r="174" spans="3:25" x14ac:dyDescent="0.3">
      <c r="C174" s="170">
        <f t="shared" si="15"/>
        <v>44073</v>
      </c>
      <c r="E174" s="284">
        <v>434100</v>
      </c>
      <c r="F174" s="7"/>
      <c r="G174" s="7">
        <v>191611</v>
      </c>
      <c r="H174" s="7"/>
      <c r="I174" s="7">
        <v>52495</v>
      </c>
      <c r="J174" s="287"/>
      <c r="K174" s="7">
        <f t="shared" si="33"/>
        <v>678206</v>
      </c>
      <c r="L174" s="6"/>
      <c r="M174" s="481">
        <f t="shared" si="34"/>
        <v>1.3125316506155907E-3</v>
      </c>
      <c r="N174" s="29"/>
      <c r="O174" s="29"/>
      <c r="P174" s="29"/>
      <c r="Q174" s="375">
        <f t="shared" si="35"/>
        <v>889</v>
      </c>
      <c r="R174" s="6"/>
      <c r="S174" s="7">
        <f>32948+15934+4465</f>
        <v>53347</v>
      </c>
      <c r="T174" s="6"/>
      <c r="U174" s="286">
        <f t="shared" si="36"/>
        <v>7.8658991515852122E-2</v>
      </c>
      <c r="W174">
        <f t="shared" si="20"/>
        <v>164</v>
      </c>
      <c r="Y174" s="56"/>
    </row>
    <row r="175" spans="3:25" x14ac:dyDescent="0.3">
      <c r="C175" s="170">
        <f t="shared" si="15"/>
        <v>44074</v>
      </c>
      <c r="E175" s="284">
        <v>434756</v>
      </c>
      <c r="F175" s="7"/>
      <c r="G175" s="7">
        <v>191960</v>
      </c>
      <c r="H175" s="7"/>
      <c r="I175" s="7">
        <v>52879</v>
      </c>
      <c r="J175" s="287"/>
      <c r="K175" s="7">
        <f t="shared" si="33"/>
        <v>679595</v>
      </c>
      <c r="L175" s="6"/>
      <c r="M175" s="481">
        <f t="shared" si="34"/>
        <v>2.0480502974022643E-3</v>
      </c>
      <c r="N175" s="29"/>
      <c r="O175" s="29"/>
      <c r="P175" s="29"/>
      <c r="Q175" s="375">
        <f t="shared" si="35"/>
        <v>1389</v>
      </c>
      <c r="R175" s="6"/>
      <c r="S175" s="7">
        <f>32957+15945+4465</f>
        <v>53367</v>
      </c>
      <c r="T175" s="6"/>
      <c r="U175" s="286">
        <f t="shared" si="36"/>
        <v>7.8527652498914802E-2</v>
      </c>
      <c r="W175">
        <f t="shared" si="20"/>
        <v>165</v>
      </c>
      <c r="Y175" s="56"/>
    </row>
    <row r="176" spans="3:25" x14ac:dyDescent="0.3">
      <c r="C176" s="170">
        <f t="shared" si="15"/>
        <v>44075</v>
      </c>
      <c r="E176" s="284">
        <v>435510</v>
      </c>
      <c r="F176" s="7"/>
      <c r="G176" s="7">
        <v>192290</v>
      </c>
      <c r="H176" s="7"/>
      <c r="I176" s="7">
        <v>53006</v>
      </c>
      <c r="J176" s="287"/>
      <c r="K176" s="7">
        <f t="shared" si="33"/>
        <v>680806</v>
      </c>
      <c r="L176" s="6"/>
      <c r="M176" s="481">
        <f t="shared" si="34"/>
        <v>1.7819436576196118E-3</v>
      </c>
      <c r="N176" s="29"/>
      <c r="O176" s="29"/>
      <c r="P176" s="29"/>
      <c r="Q176" s="375">
        <f t="shared" si="35"/>
        <v>1211</v>
      </c>
      <c r="R176" s="6"/>
      <c r="S176" s="7">
        <f>32966+15950+4466</f>
        <v>53382</v>
      </c>
      <c r="T176" s="6"/>
      <c r="U176" s="286">
        <f t="shared" si="36"/>
        <v>7.8410002262024714E-2</v>
      </c>
      <c r="W176">
        <f t="shared" si="20"/>
        <v>166</v>
      </c>
      <c r="Y176" s="56"/>
    </row>
    <row r="177" spans="3:25" x14ac:dyDescent="0.3">
      <c r="C177" s="170">
        <f t="shared" si="15"/>
        <v>44076</v>
      </c>
      <c r="E177" s="284">
        <v>436218</v>
      </c>
      <c r="F177" s="7"/>
      <c r="G177" s="7">
        <v>192595</v>
      </c>
      <c r="H177" s="7"/>
      <c r="I177" s="7">
        <v>53108</v>
      </c>
      <c r="J177" s="287"/>
      <c r="K177" s="7">
        <f t="shared" si="33"/>
        <v>681921</v>
      </c>
      <c r="L177" s="6"/>
      <c r="M177" s="481">
        <f t="shared" si="34"/>
        <v>1.6377646495477419E-3</v>
      </c>
      <c r="N177" s="29"/>
      <c r="O177" s="29"/>
      <c r="P177" s="29"/>
      <c r="Q177" s="375">
        <f t="shared" si="35"/>
        <v>1115</v>
      </c>
      <c r="R177" s="6"/>
      <c r="S177" s="7">
        <f>32972+15964+4467</f>
        <v>53403</v>
      </c>
      <c r="T177" s="6"/>
      <c r="U177" s="286">
        <f t="shared" si="36"/>
        <v>7.8312590461358425E-2</v>
      </c>
      <c r="W177">
        <f t="shared" si="20"/>
        <v>167</v>
      </c>
      <c r="Y177" s="56"/>
    </row>
    <row r="178" spans="3:25" x14ac:dyDescent="0.3">
      <c r="C178" s="170">
        <f t="shared" si="15"/>
        <v>44077</v>
      </c>
      <c r="E178" s="284">
        <v>437107</v>
      </c>
      <c r="F178" s="7"/>
      <c r="G178" s="7">
        <v>192973</v>
      </c>
      <c r="H178" s="7"/>
      <c r="I178" s="7">
        <v>53209</v>
      </c>
      <c r="J178" s="287"/>
      <c r="K178" s="7">
        <f t="shared" si="33"/>
        <v>683289</v>
      </c>
      <c r="L178" s="6"/>
      <c r="M178" s="481">
        <f t="shared" si="34"/>
        <v>2.0060974804999407E-3</v>
      </c>
      <c r="N178" s="29"/>
      <c r="O178" s="29"/>
      <c r="P178" s="29"/>
      <c r="Q178" s="375">
        <f t="shared" si="35"/>
        <v>1368</v>
      </c>
      <c r="R178" s="6"/>
      <c r="S178" s="7">
        <f>32976+15971+4468</f>
        <v>53415</v>
      </c>
      <c r="T178" s="6"/>
      <c r="U178" s="286">
        <f t="shared" si="36"/>
        <v>7.8173364418276894E-2</v>
      </c>
      <c r="W178">
        <f t="shared" si="20"/>
        <v>168</v>
      </c>
      <c r="Y178" s="56"/>
    </row>
    <row r="179" spans="3:25" x14ac:dyDescent="0.3">
      <c r="C179" s="170">
        <f t="shared" si="15"/>
        <v>44078</v>
      </c>
      <c r="E179" s="284">
        <v>437562</v>
      </c>
      <c r="F179" s="7"/>
      <c r="G179" s="7">
        <v>193488</v>
      </c>
      <c r="H179" s="7"/>
      <c r="I179" s="7">
        <v>53274</v>
      </c>
      <c r="J179" s="287"/>
      <c r="K179" s="7">
        <f t="shared" si="33"/>
        <v>684324</v>
      </c>
      <c r="L179" s="6"/>
      <c r="M179" s="481">
        <f t="shared" si="34"/>
        <v>1.5147324192252474E-3</v>
      </c>
      <c r="N179" s="29"/>
      <c r="O179" s="29"/>
      <c r="P179" s="29"/>
      <c r="Q179" s="375">
        <f t="shared" si="35"/>
        <v>1035</v>
      </c>
      <c r="R179" s="6"/>
      <c r="S179" s="7">
        <f>32987+15985+4468</f>
        <v>53440</v>
      </c>
      <c r="T179" s="6"/>
      <c r="U179" s="286">
        <f t="shared" si="36"/>
        <v>7.8091664182463272E-2</v>
      </c>
      <c r="W179">
        <f t="shared" si="20"/>
        <v>169</v>
      </c>
      <c r="Y179" s="56"/>
    </row>
    <row r="180" spans="3:25" x14ac:dyDescent="0.3">
      <c r="C180" s="170">
        <f t="shared" si="15"/>
        <v>44079</v>
      </c>
      <c r="E180" s="284">
        <v>438772</v>
      </c>
      <c r="F180" s="7"/>
      <c r="G180" s="7">
        <v>193747</v>
      </c>
      <c r="H180" s="7"/>
      <c r="I180" s="7">
        <v>53365</v>
      </c>
      <c r="J180" s="287"/>
      <c r="K180" s="7">
        <f t="shared" si="33"/>
        <v>685884</v>
      </c>
      <c r="L180" s="6"/>
      <c r="M180" s="481">
        <f t="shared" si="34"/>
        <v>2.2796219334701106E-3</v>
      </c>
      <c r="N180" s="29"/>
      <c r="O180" s="29"/>
      <c r="P180" s="29"/>
      <c r="Q180" s="375">
        <f t="shared" si="35"/>
        <v>1560</v>
      </c>
      <c r="R180" s="6"/>
      <c r="S180" s="7">
        <f>32987+15985+4468</f>
        <v>53440</v>
      </c>
      <c r="T180" s="6"/>
      <c r="U180" s="286">
        <f t="shared" si="36"/>
        <v>7.791404960605583E-2</v>
      </c>
      <c r="W180">
        <f t="shared" si="20"/>
        <v>170</v>
      </c>
      <c r="Y180" s="56"/>
    </row>
    <row r="181" spans="3:25" x14ac:dyDescent="0.3">
      <c r="C181" s="170">
        <f t="shared" si="15"/>
        <v>44080</v>
      </c>
      <c r="E181" s="284">
        <v>439501</v>
      </c>
      <c r="F181" s="7"/>
      <c r="G181" s="7">
        <v>194058</v>
      </c>
      <c r="H181" s="7"/>
      <c r="I181" s="7">
        <v>53365</v>
      </c>
      <c r="J181" s="287"/>
      <c r="K181" s="7">
        <f t="shared" si="33"/>
        <v>686924</v>
      </c>
      <c r="L181" s="6"/>
      <c r="M181" s="481">
        <f t="shared" si="34"/>
        <v>1.5162913845489909E-3</v>
      </c>
      <c r="N181" s="29"/>
      <c r="O181" s="29"/>
      <c r="P181" s="29"/>
      <c r="Q181" s="375">
        <f t="shared" si="35"/>
        <v>1040</v>
      </c>
      <c r="R181" s="6"/>
      <c r="S181" s="7">
        <f>32987+15985+4468</f>
        <v>53440</v>
      </c>
      <c r="T181" s="6"/>
      <c r="U181" s="286">
        <f t="shared" si="36"/>
        <v>7.7796088067966757E-2</v>
      </c>
      <c r="W181">
        <f t="shared" si="20"/>
        <v>171</v>
      </c>
      <c r="Y181" s="56"/>
    </row>
    <row r="182" spans="3:25" x14ac:dyDescent="0.3">
      <c r="C182" s="170">
        <f t="shared" si="15"/>
        <v>44081</v>
      </c>
      <c r="E182" s="284">
        <v>440021</v>
      </c>
      <c r="F182" s="7"/>
      <c r="G182" s="7">
        <v>194390</v>
      </c>
      <c r="H182" s="7"/>
      <c r="I182" s="7">
        <v>53365</v>
      </c>
      <c r="J182" s="287"/>
      <c r="K182" s="7">
        <f t="shared" si="33"/>
        <v>687776</v>
      </c>
      <c r="L182" s="6"/>
      <c r="M182" s="481">
        <f t="shared" si="34"/>
        <v>1.24031188311953E-3</v>
      </c>
      <c r="N182" s="29"/>
      <c r="O182" s="29"/>
      <c r="P182" s="29"/>
      <c r="Q182" s="375">
        <f t="shared" si="35"/>
        <v>852</v>
      </c>
      <c r="R182" s="6"/>
      <c r="S182" s="7">
        <f>32987+15985+4468</f>
        <v>53440</v>
      </c>
      <c r="T182" s="6"/>
      <c r="U182" s="286">
        <f t="shared" si="36"/>
        <v>7.7699716186665421E-2</v>
      </c>
      <c r="W182">
        <f t="shared" si="20"/>
        <v>172</v>
      </c>
      <c r="Y182" s="56"/>
    </row>
    <row r="183" spans="3:25" x14ac:dyDescent="0.3">
      <c r="C183" s="170">
        <f t="shared" si="15"/>
        <v>44082</v>
      </c>
      <c r="E183" s="284">
        <v>440578</v>
      </c>
      <c r="F183" s="7"/>
      <c r="G183" s="7">
        <v>194667</v>
      </c>
      <c r="H183" s="7"/>
      <c r="I183" s="7">
        <v>53782</v>
      </c>
      <c r="J183" s="287"/>
      <c r="K183" s="7">
        <f t="shared" si="33"/>
        <v>689027</v>
      </c>
      <c r="L183" s="6"/>
      <c r="M183" s="481">
        <f t="shared" si="34"/>
        <v>1.818906155492486E-3</v>
      </c>
      <c r="N183" s="29"/>
      <c r="O183" s="29"/>
      <c r="P183" s="29"/>
      <c r="Q183" s="375">
        <f t="shared" si="35"/>
        <v>1251</v>
      </c>
      <c r="R183" s="6"/>
      <c r="S183" s="7">
        <f>33010+15996+4474</f>
        <v>53480</v>
      </c>
      <c r="T183" s="6"/>
      <c r="U183" s="286">
        <f t="shared" si="36"/>
        <v>7.7616697168616036E-2</v>
      </c>
      <c r="W183">
        <f t="shared" si="20"/>
        <v>173</v>
      </c>
      <c r="Y183" s="56"/>
    </row>
    <row r="184" spans="3:25" x14ac:dyDescent="0.3">
      <c r="C184" s="170">
        <f t="shared" si="15"/>
        <v>44083</v>
      </c>
      <c r="E184" s="284">
        <v>441154</v>
      </c>
      <c r="F184" s="7"/>
      <c r="G184" s="7">
        <v>194994</v>
      </c>
      <c r="H184" s="7"/>
      <c r="I184" s="7">
        <v>53871</v>
      </c>
      <c r="J184" s="287"/>
      <c r="K184" s="7">
        <f t="shared" ref="K184" si="37">SUM(E184:I184)</f>
        <v>690019</v>
      </c>
      <c r="L184" s="6"/>
      <c r="M184" s="481">
        <f t="shared" ref="M184" si="38">+(K184-K183)/K183</f>
        <v>1.4397113610932519E-3</v>
      </c>
      <c r="N184" s="29"/>
      <c r="O184" s="29"/>
      <c r="P184" s="29"/>
      <c r="Q184" s="375">
        <f t="shared" ref="Q184" si="39">+K184-K183</f>
        <v>992</v>
      </c>
      <c r="R184" s="6"/>
      <c r="S184" s="7">
        <f>33019+16008+4474</f>
        <v>53501</v>
      </c>
      <c r="T184" s="6"/>
      <c r="U184" s="286">
        <f t="shared" ref="U184" si="40">+S184/K184</f>
        <v>7.7535546122643004E-2</v>
      </c>
      <c r="W184">
        <f t="shared" si="20"/>
        <v>174</v>
      </c>
      <c r="Y184" s="56"/>
    </row>
    <row r="185" spans="3:25" x14ac:dyDescent="0.3">
      <c r="C185" s="170">
        <f t="shared" si="15"/>
        <v>44084</v>
      </c>
      <c r="E185" s="284">
        <v>441911</v>
      </c>
      <c r="F185" s="7"/>
      <c r="G185" s="7">
        <v>195414</v>
      </c>
      <c r="H185" s="7"/>
      <c r="I185" s="7">
        <v>54093</v>
      </c>
      <c r="J185" s="287"/>
      <c r="K185" s="7">
        <f t="shared" ref="K185" si="41">SUM(E185:I185)</f>
        <v>691418</v>
      </c>
      <c r="L185" s="6"/>
      <c r="M185" s="481">
        <f t="shared" ref="M185" si="42">+(K185-K184)/K184</f>
        <v>2.0274804027135486E-3</v>
      </c>
      <c r="N185" s="29"/>
      <c r="O185" s="29"/>
      <c r="P185" s="29"/>
      <c r="Q185" s="375">
        <f t="shared" ref="Q185" si="43">+K185-K184</f>
        <v>1399</v>
      </c>
      <c r="R185" s="6"/>
      <c r="S185" s="7">
        <f>33019+16008+4474</f>
        <v>53501</v>
      </c>
      <c r="T185" s="6"/>
      <c r="U185" s="286">
        <f t="shared" ref="U185" si="44">+S185/K185</f>
        <v>7.7378662401036705E-2</v>
      </c>
      <c r="W185">
        <f t="shared" si="20"/>
        <v>175</v>
      </c>
      <c r="Y185" s="56"/>
    </row>
    <row r="186" spans="3:25" x14ac:dyDescent="0.3">
      <c r="C186" s="170">
        <f t="shared" si="15"/>
        <v>44085</v>
      </c>
      <c r="E186" s="284">
        <v>442791</v>
      </c>
      <c r="F186" s="7"/>
      <c r="G186" s="7">
        <v>195888</v>
      </c>
      <c r="H186" s="7"/>
      <c r="I186" s="7">
        <v>54326</v>
      </c>
      <c r="J186" s="287"/>
      <c r="K186" s="7">
        <f t="shared" ref="K186" si="45">SUM(E186:I186)</f>
        <v>693005</v>
      </c>
      <c r="L186" s="6"/>
      <c r="M186" s="481">
        <f t="shared" ref="M186" si="46">+(K186-K185)/K185</f>
        <v>2.2952830270545461E-3</v>
      </c>
      <c r="N186" s="29"/>
      <c r="O186" s="29"/>
      <c r="P186" s="29"/>
      <c r="Q186" s="375">
        <f t="shared" ref="Q186" si="47">+K186-K185</f>
        <v>1587</v>
      </c>
      <c r="R186" s="6"/>
      <c r="S186" s="7">
        <f>33019+16008+4474</f>
        <v>53501</v>
      </c>
      <c r="T186" s="6"/>
      <c r="U186" s="286">
        <f t="shared" ref="U186" si="48">+S186/K186</f>
        <v>7.7201463192906258E-2</v>
      </c>
      <c r="W186">
        <f t="shared" si="20"/>
        <v>176</v>
      </c>
      <c r="Y186" s="56"/>
    </row>
    <row r="187" spans="3:25" x14ac:dyDescent="0.3">
      <c r="C187" s="170">
        <f t="shared" si="15"/>
        <v>44086</v>
      </c>
      <c r="E187" s="284">
        <v>443640</v>
      </c>
      <c r="F187" s="7"/>
      <c r="G187" s="7">
        <v>196337</v>
      </c>
      <c r="H187" s="7"/>
      <c r="I187" s="7">
        <v>54326</v>
      </c>
      <c r="J187" s="287"/>
      <c r="K187" s="7">
        <f t="shared" ref="K187" si="49">SUM(E187:I187)</f>
        <v>694303</v>
      </c>
      <c r="L187" s="6"/>
      <c r="M187" s="481">
        <f t="shared" ref="M187" si="50">+(K187-K186)/K186</f>
        <v>1.873002359290337E-3</v>
      </c>
      <c r="N187" s="29"/>
      <c r="O187" s="29"/>
      <c r="P187" s="29"/>
      <c r="Q187" s="375">
        <f t="shared" ref="Q187" si="51">+K187-K186</f>
        <v>1298</v>
      </c>
      <c r="R187" s="6"/>
      <c r="S187" s="7">
        <f>33023+16027+4480</f>
        <v>53530</v>
      </c>
      <c r="T187" s="6"/>
      <c r="U187" s="286">
        <f t="shared" ref="U187" si="52">+S187/K187</f>
        <v>7.7098903504665833E-2</v>
      </c>
      <c r="W187">
        <f t="shared" si="20"/>
        <v>177</v>
      </c>
      <c r="Y187" s="56"/>
    </row>
    <row r="188" spans="3:25" x14ac:dyDescent="0.3">
      <c r="C188" s="170">
        <f t="shared" si="15"/>
        <v>44087</v>
      </c>
      <c r="E188" s="284">
        <v>444366</v>
      </c>
      <c r="F188" s="7"/>
      <c r="G188" s="7">
        <v>196634</v>
      </c>
      <c r="H188" s="7"/>
      <c r="I188" s="7">
        <v>54326</v>
      </c>
      <c r="J188" s="287"/>
      <c r="K188" s="7">
        <f t="shared" ref="K188" si="53">SUM(E188:I188)</f>
        <v>695326</v>
      </c>
      <c r="L188" s="6"/>
      <c r="M188" s="481">
        <f t="shared" ref="M188" si="54">+(K188-K187)/K187</f>
        <v>1.4734201062072323E-3</v>
      </c>
      <c r="N188" s="29"/>
      <c r="O188" s="29"/>
      <c r="P188" s="29"/>
      <c r="Q188" s="375">
        <f t="shared" ref="Q188" si="55">+K188-K187</f>
        <v>1023</v>
      </c>
      <c r="R188" s="6"/>
      <c r="S188" s="7">
        <f>33023+16027+4480</f>
        <v>53530</v>
      </c>
      <c r="T188" s="6"/>
      <c r="U188" s="286">
        <f t="shared" ref="U188" si="56">+S188/K188</f>
        <v>7.6985471562979094E-2</v>
      </c>
      <c r="W188">
        <f t="shared" si="20"/>
        <v>178</v>
      </c>
      <c r="Y188" s="56"/>
    </row>
    <row r="189" spans="3:25" x14ac:dyDescent="0.3">
      <c r="C189" s="170">
        <f t="shared" si="15"/>
        <v>44088</v>
      </c>
      <c r="E189" s="284"/>
      <c r="F189" s="7"/>
      <c r="G189" s="7"/>
      <c r="H189" s="7"/>
      <c r="I189" s="7"/>
      <c r="J189" s="287"/>
      <c r="K189" s="7"/>
      <c r="L189" s="6"/>
      <c r="M189" s="481"/>
      <c r="N189" s="29"/>
      <c r="O189" s="29"/>
      <c r="P189" s="29"/>
      <c r="Q189" s="375"/>
      <c r="R189" s="6"/>
      <c r="S189" s="7"/>
      <c r="T189" s="6"/>
      <c r="U189" s="286"/>
      <c r="W189">
        <f t="shared" si="20"/>
        <v>179</v>
      </c>
      <c r="Y189" s="56"/>
    </row>
    <row r="190" spans="3:25" x14ac:dyDescent="0.3">
      <c r="C190" s="170">
        <f t="shared" si="15"/>
        <v>44089</v>
      </c>
      <c r="E190" s="284"/>
      <c r="F190" s="7"/>
      <c r="G190" s="7"/>
      <c r="H190" s="7"/>
      <c r="I190" s="7"/>
      <c r="J190" s="287"/>
      <c r="K190" s="7"/>
      <c r="L190" s="6"/>
      <c r="M190" s="481"/>
      <c r="N190" s="29"/>
      <c r="O190" s="29"/>
      <c r="P190" s="29"/>
      <c r="Q190" s="375"/>
      <c r="R190" s="6"/>
      <c r="S190" s="7"/>
      <c r="T190" s="6"/>
      <c r="U190" s="286"/>
      <c r="W190">
        <f t="shared" si="20"/>
        <v>180</v>
      </c>
      <c r="Y190" s="56"/>
    </row>
    <row r="191" spans="3:25" x14ac:dyDescent="0.3">
      <c r="C191" s="170">
        <f t="shared" si="15"/>
        <v>44090</v>
      </c>
      <c r="E191" s="284"/>
      <c r="F191" s="7"/>
      <c r="G191" s="7"/>
      <c r="H191" s="7"/>
      <c r="I191" s="7"/>
      <c r="J191" s="287"/>
      <c r="K191" s="7"/>
      <c r="L191" s="6"/>
      <c r="M191" s="481"/>
      <c r="N191" s="29"/>
      <c r="O191" s="29"/>
      <c r="P191" s="29"/>
      <c r="Q191" s="375"/>
      <c r="R191" s="6"/>
      <c r="S191" s="7"/>
      <c r="T191" s="6"/>
      <c r="U191" s="286"/>
      <c r="W191">
        <f t="shared" si="20"/>
        <v>181</v>
      </c>
      <c r="Y191" s="56"/>
    </row>
    <row r="192" spans="3:25" x14ac:dyDescent="0.3">
      <c r="C192" s="170">
        <f t="shared" si="15"/>
        <v>44091</v>
      </c>
      <c r="E192" s="284"/>
      <c r="F192" s="7"/>
      <c r="G192" s="7"/>
      <c r="H192" s="7"/>
      <c r="I192" s="7"/>
      <c r="J192" s="287"/>
      <c r="K192" s="7"/>
      <c r="L192" s="6"/>
      <c r="M192" s="481"/>
      <c r="N192" s="29"/>
      <c r="O192" s="29"/>
      <c r="P192" s="29"/>
      <c r="Q192" s="375"/>
      <c r="R192" s="6"/>
      <c r="S192" s="7"/>
      <c r="T192" s="6"/>
      <c r="U192" s="286"/>
      <c r="W192">
        <f t="shared" si="20"/>
        <v>182</v>
      </c>
      <c r="Y192" s="56"/>
    </row>
    <row r="193" spans="3:41" x14ac:dyDescent="0.3">
      <c r="C193" s="170">
        <f t="shared" si="15"/>
        <v>44092</v>
      </c>
      <c r="E193" s="284"/>
      <c r="F193" s="7"/>
      <c r="G193" s="7"/>
      <c r="H193" s="7"/>
      <c r="I193" s="7"/>
      <c r="J193" s="287"/>
      <c r="K193" s="7"/>
      <c r="L193" s="6"/>
      <c r="M193" s="474"/>
      <c r="N193" s="29"/>
      <c r="O193" s="29"/>
      <c r="P193" s="29"/>
      <c r="Q193" s="375"/>
      <c r="R193" s="6"/>
      <c r="S193" s="7"/>
      <c r="T193" s="6"/>
      <c r="U193" s="286"/>
      <c r="W193">
        <f t="shared" si="20"/>
        <v>183</v>
      </c>
      <c r="Y193" s="56"/>
    </row>
    <row r="194" spans="3:41" ht="15" thickBot="1" x14ac:dyDescent="0.35">
      <c r="C194" s="170">
        <f t="shared" si="15"/>
        <v>44093</v>
      </c>
      <c r="E194" s="288"/>
      <c r="F194" s="289"/>
      <c r="G194" s="289"/>
      <c r="H194" s="289"/>
      <c r="I194" s="289"/>
      <c r="J194" s="289"/>
      <c r="K194" s="289"/>
      <c r="L194" s="290"/>
      <c r="M194" s="291"/>
      <c r="N194" s="291"/>
      <c r="O194" s="291"/>
      <c r="P194" s="291"/>
      <c r="Q194" s="374"/>
      <c r="R194" s="290"/>
      <c r="S194" s="290"/>
      <c r="T194" s="290"/>
      <c r="U194" s="292"/>
      <c r="W194">
        <f t="shared" si="20"/>
        <v>184</v>
      </c>
      <c r="Y194" s="59"/>
    </row>
    <row r="195" spans="3:41" x14ac:dyDescent="0.3">
      <c r="E195" s="56"/>
      <c r="F195" s="1"/>
      <c r="G195" s="56"/>
      <c r="H195" s="56"/>
      <c r="I195" s="56"/>
      <c r="J195" s="1"/>
      <c r="K195" s="56"/>
      <c r="S195" s="56"/>
    </row>
    <row r="196" spans="3:41" x14ac:dyDescent="0.3">
      <c r="C196" s="179" t="s">
        <v>81</v>
      </c>
      <c r="E196" s="56">
        <f>+E188</f>
        <v>444366</v>
      </c>
      <c r="F196" s="56"/>
      <c r="G196" s="56">
        <f t="shared" ref="G196:U196" si="57">+G188</f>
        <v>196634</v>
      </c>
      <c r="H196" s="56">
        <f t="shared" si="57"/>
        <v>0</v>
      </c>
      <c r="I196" s="56">
        <f t="shared" si="57"/>
        <v>54326</v>
      </c>
      <c r="J196" s="56">
        <f t="shared" si="57"/>
        <v>0</v>
      </c>
      <c r="K196" s="56">
        <f t="shared" si="57"/>
        <v>695326</v>
      </c>
      <c r="L196" s="56">
        <f t="shared" si="57"/>
        <v>0</v>
      </c>
      <c r="M196" s="56">
        <f t="shared" si="57"/>
        <v>1.4734201062072323E-3</v>
      </c>
      <c r="N196" s="56">
        <f t="shared" si="57"/>
        <v>0</v>
      </c>
      <c r="O196" s="56">
        <f t="shared" si="57"/>
        <v>0</v>
      </c>
      <c r="P196" s="56">
        <f t="shared" si="57"/>
        <v>0</v>
      </c>
      <c r="Q196" s="56">
        <f t="shared" si="57"/>
        <v>1023</v>
      </c>
      <c r="R196" s="56">
        <f t="shared" si="57"/>
        <v>0</v>
      </c>
      <c r="S196" s="56">
        <f t="shared" si="57"/>
        <v>53530</v>
      </c>
      <c r="T196" s="56">
        <f t="shared" si="57"/>
        <v>0</v>
      </c>
      <c r="U196" s="56">
        <f t="shared" si="57"/>
        <v>7.6985471562979094E-2</v>
      </c>
    </row>
    <row r="197" spans="3:41" x14ac:dyDescent="0.3">
      <c r="E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</row>
    <row r="198" spans="3:41" x14ac:dyDescent="0.3">
      <c r="E198" s="59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</row>
    <row r="199" spans="3:41" x14ac:dyDescent="0.3">
      <c r="C199" s="123"/>
      <c r="D199" s="124"/>
      <c r="E199" s="392"/>
      <c r="F199" s="10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</row>
    <row r="200" spans="3:41" x14ac:dyDescent="0.3">
      <c r="E200" s="56"/>
      <c r="K200" s="56"/>
      <c r="Q200" s="56"/>
    </row>
    <row r="201" spans="3:41" x14ac:dyDescent="0.3">
      <c r="Q201" s="56"/>
      <c r="S201" s="59"/>
    </row>
    <row r="204" spans="3:41" x14ac:dyDescent="0.3">
      <c r="AO204" s="1">
        <v>3797000</v>
      </c>
    </row>
    <row r="205" spans="3:41" x14ac:dyDescent="0.3">
      <c r="C205" s="1"/>
    </row>
    <row r="206" spans="3:41" x14ac:dyDescent="0.3">
      <c r="C206" s="1"/>
      <c r="AO206" s="1">
        <v>30000</v>
      </c>
    </row>
    <row r="207" spans="3:41" x14ac:dyDescent="0.3">
      <c r="C207" s="59"/>
    </row>
    <row r="208" spans="3:41" x14ac:dyDescent="0.3">
      <c r="AO208" s="277">
        <f>+AO206/AO204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88"/>
  <sheetViews>
    <sheetView topLeftCell="A16" workbookViewId="0">
      <selection activeCell="I21" sqref="I21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87" t="s">
        <v>114</v>
      </c>
      <c r="U3" s="688"/>
      <c r="V3" s="688"/>
      <c r="W3" s="688"/>
      <c r="X3" s="688"/>
      <c r="Y3" s="688"/>
      <c r="Z3" s="688"/>
      <c r="AA3" s="688"/>
      <c r="AB3" s="688"/>
      <c r="AC3" s="688"/>
      <c r="AD3" s="689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5.7533796348351048E-2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90" t="s">
        <v>104</v>
      </c>
      <c r="F15" s="690"/>
      <c r="G15" s="690"/>
      <c r="H15" s="690"/>
      <c r="I15" s="690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96" t="s">
        <v>46</v>
      </c>
      <c r="E18" s="697"/>
      <c r="F18" s="697"/>
      <c r="G18" s="697"/>
      <c r="H18" s="697"/>
      <c r="I18" s="697"/>
      <c r="J18" s="697"/>
      <c r="K18" s="697"/>
      <c r="L18" s="697"/>
      <c r="M18" s="697"/>
      <c r="N18" s="697"/>
      <c r="O18" s="698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699" t="s">
        <v>75</v>
      </c>
      <c r="F19" s="699"/>
      <c r="G19" s="699"/>
      <c r="H19" s="699"/>
      <c r="I19" s="146" t="s">
        <v>74</v>
      </c>
      <c r="J19" s="147"/>
      <c r="K19" s="704" t="s">
        <v>72</v>
      </c>
      <c r="L19" s="704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Table'!H177</f>
        <v>6334199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Table'!AA190</f>
        <v>198520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14113</v>
      </c>
      <c r="J22" s="128"/>
      <c r="K22" s="139"/>
      <c r="L22" s="281">
        <v>14366</v>
      </c>
      <c r="M22" s="139"/>
      <c r="N22" s="159">
        <f>+(I22-L22)/I22</f>
        <v>-1.7926734216679657E-2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6121566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Table'!AP190</f>
        <v>3974949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700" t="s">
        <v>49</v>
      </c>
      <c r="E25" s="701"/>
      <c r="F25" s="701"/>
      <c r="G25" s="701"/>
      <c r="H25" s="701"/>
      <c r="I25" s="131">
        <f>+I23-I24</f>
        <v>2146617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3974949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700" t="s">
        <v>46</v>
      </c>
      <c r="E27" s="701"/>
      <c r="F27" s="701"/>
      <c r="G27" s="701"/>
      <c r="H27" s="701"/>
      <c r="I27" s="148">
        <f>+I25+I26</f>
        <v>6121566</v>
      </c>
      <c r="J27" s="128"/>
      <c r="K27" s="705">
        <v>6076241</v>
      </c>
      <c r="L27" s="705"/>
      <c r="M27" s="139"/>
      <c r="N27" s="149">
        <f>+I27-K27</f>
        <v>45325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702" t="s">
        <v>69</v>
      </c>
      <c r="F28" s="702"/>
      <c r="G28" s="702"/>
      <c r="H28" s="136"/>
      <c r="I28" s="274">
        <f>+I27/I32</f>
        <v>0.91286243073638718</v>
      </c>
      <c r="J28" s="139"/>
      <c r="K28" s="139"/>
      <c r="L28" s="139"/>
      <c r="M28" s="110"/>
      <c r="N28" s="506">
        <f>+N27/K27</f>
        <v>7.4593815485593804E-3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81" t="s">
        <v>114</v>
      </c>
      <c r="F31" s="682"/>
      <c r="G31" s="682"/>
      <c r="H31" s="682"/>
      <c r="I31" s="682"/>
      <c r="J31" s="683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76">
        <f>+'Main Table'!H190</f>
        <v>6705902</v>
      </c>
      <c r="J32" s="676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77">
        <f>+I27</f>
        <v>6121566</v>
      </c>
      <c r="J34" s="678"/>
      <c r="K34" s="22"/>
      <c r="L34" s="25">
        <f>+I34/$I$32</f>
        <v>0.91286243073638718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84">
        <f>+I21</f>
        <v>198520</v>
      </c>
      <c r="J35" s="685"/>
      <c r="K35" s="22"/>
      <c r="L35" s="25">
        <f>+I35/$I$32</f>
        <v>2.9603772915261811E-2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703" t="s">
        <v>114</v>
      </c>
      <c r="F36" s="703"/>
      <c r="G36" s="703"/>
      <c r="H36" s="275"/>
      <c r="I36" s="679">
        <f>+I32-I34-I35</f>
        <v>385816</v>
      </c>
      <c r="J36" s="680"/>
      <c r="K36" s="302"/>
      <c r="L36" s="276">
        <f>+I36/$I$32</f>
        <v>5.7533796348351048E-2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91" t="s">
        <v>127</v>
      </c>
      <c r="E41" s="692"/>
      <c r="F41" s="692"/>
      <c r="G41" s="692"/>
      <c r="H41" s="692"/>
      <c r="I41" s="692"/>
      <c r="J41" s="692"/>
      <c r="K41" s="692"/>
      <c r="L41" s="692"/>
      <c r="M41" s="692"/>
      <c r="N41" s="692"/>
      <c r="O41" s="693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94" t="s">
        <v>75</v>
      </c>
      <c r="F42" s="694"/>
      <c r="G42" s="694"/>
      <c r="H42" s="694"/>
      <c r="I42" s="303" t="s">
        <v>74</v>
      </c>
      <c r="J42" s="304"/>
      <c r="K42" s="695" t="s">
        <v>37</v>
      </c>
      <c r="L42" s="695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Table'!AP208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0" t="s">
        <v>49</v>
      </c>
      <c r="E48" s="661"/>
      <c r="F48" s="661"/>
      <c r="G48" s="661"/>
      <c r="H48" s="661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0" t="s">
        <v>46</v>
      </c>
      <c r="E50" s="661"/>
      <c r="F50" s="661"/>
      <c r="G50" s="661"/>
      <c r="H50" s="661"/>
      <c r="I50" s="383">
        <f>+I48+I49</f>
        <v>22172</v>
      </c>
      <c r="J50" s="379"/>
      <c r="K50" s="662">
        <v>30167</v>
      </c>
      <c r="L50" s="662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63" t="s">
        <v>69</v>
      </c>
      <c r="F51" s="663"/>
      <c r="G51" s="663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52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64" t="s">
        <v>128</v>
      </c>
      <c r="F54" s="665"/>
      <c r="G54" s="665"/>
      <c r="H54" s="665"/>
      <c r="I54" s="665"/>
      <c r="J54" s="666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67">
        <f>+K50</f>
        <v>30167</v>
      </c>
      <c r="J55" s="667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68">
        <f>+I50</f>
        <v>22172</v>
      </c>
      <c r="J57" s="669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0">
        <f>+I44</f>
        <v>1836</v>
      </c>
      <c r="J58" s="671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2" t="s">
        <v>114</v>
      </c>
      <c r="F59" s="672"/>
      <c r="G59" s="672"/>
      <c r="H59" s="310"/>
      <c r="I59" s="673">
        <f>+I55-I57-I58</f>
        <v>6159</v>
      </c>
      <c r="J59" s="674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75">
        <f>+I45</f>
        <v>1397</v>
      </c>
      <c r="J60" s="675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73">
        <f>+I59-I60</f>
        <v>4762</v>
      </c>
      <c r="J61" s="673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64" t="s">
        <v>117</v>
      </c>
      <c r="F64" s="665"/>
      <c r="G64" s="665"/>
      <c r="H64" s="665"/>
      <c r="I64" s="665"/>
      <c r="J64" s="665"/>
      <c r="K64" s="665"/>
      <c r="L64" s="665"/>
      <c r="M64" s="666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59">
        <v>11690000</v>
      </c>
      <c r="J65" s="659"/>
      <c r="K65" s="659"/>
      <c r="L65" s="659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86" t="s">
        <v>108</v>
      </c>
      <c r="G67" s="686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34" t="s">
        <v>131</v>
      </c>
      <c r="E72" s="635"/>
      <c r="F72" s="635"/>
      <c r="G72" s="635"/>
      <c r="H72" s="635"/>
      <c r="I72" s="635"/>
      <c r="J72" s="635"/>
      <c r="K72" s="635"/>
      <c r="L72" s="635"/>
      <c r="M72" s="635"/>
      <c r="N72" s="635"/>
      <c r="O72" s="636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37" t="s">
        <v>75</v>
      </c>
      <c r="F73" s="637"/>
      <c r="G73" s="637"/>
      <c r="H73" s="637"/>
      <c r="I73" s="398" t="s">
        <v>74</v>
      </c>
      <c r="J73" s="399"/>
      <c r="K73" s="638" t="s">
        <v>37</v>
      </c>
      <c r="L73" s="638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Table'!AP246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39" t="s">
        <v>49</v>
      </c>
      <c r="E79" s="640"/>
      <c r="F79" s="640"/>
      <c r="G79" s="640"/>
      <c r="H79" s="640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39" t="s">
        <v>46</v>
      </c>
      <c r="E81" s="640"/>
      <c r="F81" s="640"/>
      <c r="G81" s="640"/>
      <c r="H81" s="640"/>
      <c r="I81" s="413">
        <f>+I79+I80</f>
        <v>36684</v>
      </c>
      <c r="J81" s="406"/>
      <c r="K81" s="642">
        <v>48675</v>
      </c>
      <c r="L81" s="642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641" t="s">
        <v>69</v>
      </c>
      <c r="F82" s="641"/>
      <c r="G82" s="641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:AA137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5.7533796348351048E-2</v>
      </c>
      <c r="Z121" s="6"/>
      <c r="AA121" s="297">
        <f t="shared" si="7"/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>
        <v>450302</v>
      </c>
      <c r="X122" s="6"/>
      <c r="Y122" s="44">
        <v>7.5999999999999998E-2</v>
      </c>
      <c r="Z122" s="6"/>
      <c r="AA122" s="297">
        <f t="shared" si="7"/>
        <v>19292</v>
      </c>
      <c r="AB122" s="6"/>
      <c r="AC122" s="301"/>
      <c r="AD122" s="294"/>
    </row>
    <row r="123" spans="15:30" x14ac:dyDescent="0.3">
      <c r="O123" s="110"/>
      <c r="T123" s="293"/>
      <c r="U123" s="295">
        <f t="shared" si="3"/>
        <v>44068</v>
      </c>
      <c r="V123" s="6"/>
      <c r="W123" s="296">
        <v>436862</v>
      </c>
      <c r="X123" s="6"/>
      <c r="Y123" s="44">
        <v>7.2999999999999995E-2</v>
      </c>
      <c r="Z123" s="6"/>
      <c r="AA123" s="297">
        <f t="shared" si="7"/>
        <v>13440</v>
      </c>
      <c r="AB123" s="6"/>
      <c r="AC123" s="301"/>
      <c r="AD123" s="294"/>
    </row>
    <row r="124" spans="15:30" x14ac:dyDescent="0.3">
      <c r="O124" s="110"/>
      <c r="T124" s="293"/>
      <c r="U124" s="295">
        <f t="shared" si="3"/>
        <v>44069</v>
      </c>
      <c r="V124" s="6"/>
      <c r="W124" s="296">
        <v>444656</v>
      </c>
      <c r="X124" s="6"/>
      <c r="Y124" s="44">
        <v>7.3999999999999996E-2</v>
      </c>
      <c r="Z124" s="6"/>
      <c r="AA124" s="297">
        <f t="shared" si="7"/>
        <v>-7794</v>
      </c>
      <c r="AB124" s="6"/>
      <c r="AC124" s="301"/>
      <c r="AD124" s="294"/>
    </row>
    <row r="125" spans="15:30" x14ac:dyDescent="0.3">
      <c r="O125" s="110"/>
      <c r="T125" s="293"/>
      <c r="U125" s="295">
        <f t="shared" si="3"/>
        <v>44070</v>
      </c>
      <c r="V125" s="6"/>
      <c r="W125" s="296">
        <v>449813</v>
      </c>
      <c r="X125" s="6"/>
      <c r="Y125" s="44">
        <v>7.3999999999999996E-2</v>
      </c>
      <c r="Z125" s="6"/>
      <c r="AA125" s="297">
        <f t="shared" si="7"/>
        <v>-5157</v>
      </c>
      <c r="AB125" s="6"/>
      <c r="AC125" s="301"/>
      <c r="AD125" s="294"/>
    </row>
    <row r="126" spans="15:30" x14ac:dyDescent="0.3">
      <c r="O126" s="110"/>
      <c r="T126" s="293"/>
      <c r="U126" s="295">
        <f t="shared" si="3"/>
        <v>44071</v>
      </c>
      <c r="V126" s="6"/>
      <c r="W126" s="296">
        <v>455415</v>
      </c>
      <c r="X126" s="6"/>
      <c r="Y126" s="44">
        <v>7.4999999999999997E-2</v>
      </c>
      <c r="Z126" s="6"/>
      <c r="AA126" s="297">
        <f t="shared" si="7"/>
        <v>-5602</v>
      </c>
      <c r="AB126" s="6"/>
      <c r="AC126" s="301"/>
      <c r="AD126" s="294"/>
    </row>
    <row r="127" spans="15:30" x14ac:dyDescent="0.3">
      <c r="O127" s="110"/>
      <c r="T127" s="293"/>
      <c r="U127" s="295">
        <f t="shared" si="3"/>
        <v>44072</v>
      </c>
      <c r="V127" s="6"/>
      <c r="W127" s="296">
        <v>452896</v>
      </c>
      <c r="X127" s="6"/>
      <c r="Y127" s="44">
        <v>7.3999999999999996E-2</v>
      </c>
      <c r="Z127" s="6"/>
      <c r="AA127" s="297">
        <f t="shared" si="7"/>
        <v>2519</v>
      </c>
      <c r="AB127" s="6"/>
      <c r="AC127" s="301"/>
      <c r="AD127" s="294"/>
    </row>
    <row r="128" spans="15:30" x14ac:dyDescent="0.3">
      <c r="O128" s="110"/>
      <c r="T128" s="293"/>
      <c r="U128" s="295">
        <f t="shared" si="3"/>
        <v>44073</v>
      </c>
      <c r="V128" s="6"/>
      <c r="W128" s="296">
        <v>441491</v>
      </c>
      <c r="X128" s="6"/>
      <c r="Y128" s="44">
        <v>7.1999999999999995E-2</v>
      </c>
      <c r="Z128" s="6"/>
      <c r="AA128" s="297">
        <f t="shared" si="7"/>
        <v>11405</v>
      </c>
      <c r="AB128" s="6"/>
      <c r="AC128" s="301"/>
      <c r="AD128" s="294"/>
    </row>
    <row r="129" spans="15:30" x14ac:dyDescent="0.3">
      <c r="O129" s="110"/>
      <c r="T129" s="293"/>
      <c r="U129" s="295">
        <f t="shared" si="3"/>
        <v>44074</v>
      </c>
      <c r="V129" s="6"/>
      <c r="W129" s="296">
        <v>429438</v>
      </c>
      <c r="X129" s="6"/>
      <c r="Y129" s="44">
        <v>6.9000000000000006E-2</v>
      </c>
      <c r="Z129" s="6"/>
      <c r="AA129" s="297">
        <f t="shared" si="7"/>
        <v>12053</v>
      </c>
      <c r="AB129" s="6"/>
      <c r="AC129" s="301"/>
      <c r="AD129" s="294"/>
    </row>
    <row r="130" spans="15:30" x14ac:dyDescent="0.3">
      <c r="O130" s="110"/>
      <c r="T130" s="293"/>
      <c r="U130" s="295">
        <f t="shared" si="3"/>
        <v>44075</v>
      </c>
      <c r="V130" s="6"/>
      <c r="W130" s="296">
        <v>427588</v>
      </c>
      <c r="X130" s="6"/>
      <c r="Y130" s="44">
        <v>6.8000000000000005E-2</v>
      </c>
      <c r="Z130" s="6"/>
      <c r="AA130" s="297">
        <f t="shared" si="7"/>
        <v>1850</v>
      </c>
      <c r="AB130" s="6"/>
      <c r="AC130" s="301"/>
      <c r="AD130" s="294"/>
    </row>
    <row r="131" spans="15:30" x14ac:dyDescent="0.3">
      <c r="O131" s="110"/>
      <c r="T131" s="293"/>
      <c r="U131" s="295">
        <f t="shared" si="3"/>
        <v>44076</v>
      </c>
      <c r="V131" s="6"/>
      <c r="W131" s="296">
        <v>435318</v>
      </c>
      <c r="X131" s="6"/>
      <c r="Y131" s="44">
        <v>6.9000000000000006E-2</v>
      </c>
      <c r="Z131" s="6"/>
      <c r="AA131" s="297">
        <f t="shared" si="7"/>
        <v>-7730</v>
      </c>
      <c r="AB131" s="6"/>
      <c r="AC131" s="301"/>
      <c r="AD131" s="294"/>
    </row>
    <row r="132" spans="15:30" x14ac:dyDescent="0.3">
      <c r="O132" s="110"/>
      <c r="T132" s="293"/>
      <c r="U132" s="295">
        <f t="shared" si="3"/>
        <v>44077</v>
      </c>
      <c r="V132" s="6"/>
      <c r="W132" s="296">
        <v>438282</v>
      </c>
      <c r="X132" s="6"/>
      <c r="Y132" s="44">
        <v>6.9000000000000006E-2</v>
      </c>
      <c r="Z132" s="6"/>
      <c r="AA132" s="297">
        <f t="shared" si="7"/>
        <v>-2964</v>
      </c>
      <c r="AB132" s="6"/>
      <c r="AC132" s="301"/>
      <c r="AD132" s="294"/>
    </row>
    <row r="133" spans="15:30" x14ac:dyDescent="0.3">
      <c r="O133" s="110"/>
      <c r="T133" s="293"/>
      <c r="U133" s="295">
        <f t="shared" si="3"/>
        <v>44078</v>
      </c>
      <c r="V133" s="6"/>
      <c r="W133" s="296">
        <v>451057</v>
      </c>
      <c r="X133" s="6"/>
      <c r="Y133" s="44">
        <v>7.0999999999999994E-2</v>
      </c>
      <c r="Z133" s="6"/>
      <c r="AA133" s="297">
        <f t="shared" si="7"/>
        <v>-12775</v>
      </c>
      <c r="AB133" s="6"/>
      <c r="AC133" s="301"/>
      <c r="AD133" s="294"/>
    </row>
    <row r="134" spans="15:30" x14ac:dyDescent="0.3">
      <c r="O134" s="110"/>
      <c r="T134" s="293"/>
      <c r="U134" s="295">
        <f t="shared" si="3"/>
        <v>44079</v>
      </c>
      <c r="V134" s="6"/>
      <c r="W134" s="296">
        <v>448392</v>
      </c>
      <c r="X134" s="6"/>
      <c r="Y134" s="44">
        <v>7.0000000000000007E-2</v>
      </c>
      <c r="Z134" s="6"/>
      <c r="AA134" s="297">
        <f t="shared" si="7"/>
        <v>2665</v>
      </c>
      <c r="AB134" s="6"/>
      <c r="AC134" s="301"/>
      <c r="AD134" s="294"/>
    </row>
    <row r="135" spans="15:30" x14ac:dyDescent="0.3">
      <c r="O135" s="110"/>
      <c r="T135" s="293"/>
      <c r="U135" s="295">
        <f t="shared" si="3"/>
        <v>44080</v>
      </c>
      <c r="V135" s="6"/>
      <c r="W135" s="296">
        <v>433235</v>
      </c>
      <c r="X135" s="6"/>
      <c r="Y135" s="44">
        <v>6.7000000000000004E-2</v>
      </c>
      <c r="Z135" s="6"/>
      <c r="AA135" s="297">
        <f t="shared" si="7"/>
        <v>15157</v>
      </c>
      <c r="AB135" s="6"/>
      <c r="AC135" s="301"/>
      <c r="AD135" s="294"/>
    </row>
    <row r="136" spans="15:30" x14ac:dyDescent="0.3">
      <c r="O136" s="110"/>
      <c r="T136" s="293"/>
      <c r="U136" s="295">
        <f t="shared" si="3"/>
        <v>44081</v>
      </c>
      <c r="V136" s="6"/>
      <c r="W136" s="296">
        <v>408867</v>
      </c>
      <c r="X136" s="6"/>
      <c r="Y136" s="44">
        <v>6.3E-2</v>
      </c>
      <c r="Z136" s="6"/>
      <c r="AA136" s="297">
        <f t="shared" si="7"/>
        <v>24368</v>
      </c>
      <c r="AB136" s="6"/>
      <c r="AC136" s="301"/>
      <c r="AD136" s="294"/>
    </row>
    <row r="137" spans="15:30" x14ac:dyDescent="0.3">
      <c r="O137" s="110"/>
      <c r="T137" s="293"/>
      <c r="U137" s="295">
        <f t="shared" si="3"/>
        <v>44082</v>
      </c>
      <c r="V137" s="6"/>
      <c r="W137" s="296">
        <v>394768</v>
      </c>
      <c r="X137" s="6"/>
      <c r="Y137" s="44">
        <v>6.0999999999999999E-2</v>
      </c>
      <c r="Z137" s="6"/>
      <c r="AA137" s="297">
        <f t="shared" si="7"/>
        <v>14099</v>
      </c>
      <c r="AB137" s="6"/>
      <c r="AC137" s="301"/>
      <c r="AD137" s="294"/>
    </row>
    <row r="138" spans="15:30" x14ac:dyDescent="0.3">
      <c r="O138" s="110"/>
      <c r="T138" s="293"/>
      <c r="U138" s="295">
        <f t="shared" si="3"/>
        <v>44083</v>
      </c>
      <c r="V138" s="6"/>
      <c r="W138" s="296">
        <v>396020</v>
      </c>
      <c r="X138" s="6"/>
      <c r="Y138" s="44">
        <v>0.06</v>
      </c>
      <c r="Z138" s="6"/>
      <c r="AA138" s="297">
        <f t="shared" ref="AA138" si="8">+W137-W138</f>
        <v>-1252</v>
      </c>
      <c r="AB138" s="6"/>
      <c r="AC138" s="301"/>
      <c r="AD138" s="294"/>
    </row>
    <row r="139" spans="15:30" x14ac:dyDescent="0.3">
      <c r="O139" s="110"/>
      <c r="T139" s="293"/>
      <c r="U139" s="295">
        <f t="shared" si="3"/>
        <v>44084</v>
      </c>
      <c r="V139" s="6"/>
      <c r="W139" s="296">
        <v>397124</v>
      </c>
      <c r="X139" s="6"/>
      <c r="Y139" s="44">
        <v>0.06</v>
      </c>
      <c r="Z139" s="6"/>
      <c r="AA139" s="297">
        <f t="shared" ref="AA139" si="9">+W138-W139</f>
        <v>-1104</v>
      </c>
      <c r="AB139" s="6"/>
      <c r="AC139" s="301"/>
      <c r="AD139" s="294"/>
    </row>
    <row r="140" spans="15:30" x14ac:dyDescent="0.3">
      <c r="O140" s="110"/>
      <c r="T140" s="293"/>
      <c r="U140" s="295">
        <f t="shared" si="3"/>
        <v>44085</v>
      </c>
      <c r="V140" s="6"/>
      <c r="W140" s="296">
        <v>401586</v>
      </c>
      <c r="X140" s="6"/>
      <c r="Y140" s="44">
        <v>6.0999999999999999E-2</v>
      </c>
      <c r="Z140" s="6"/>
      <c r="AA140" s="297">
        <f t="shared" ref="AA140" si="10">+W139-W140</f>
        <v>-4462</v>
      </c>
      <c r="AB140" s="6"/>
      <c r="AC140" s="301"/>
      <c r="AD140" s="294"/>
    </row>
    <row r="141" spans="15:30" x14ac:dyDescent="0.3">
      <c r="O141" s="110"/>
      <c r="T141" s="293"/>
      <c r="U141" s="295">
        <f t="shared" si="3"/>
        <v>44086</v>
      </c>
      <c r="V141" s="6"/>
      <c r="W141" s="296">
        <v>399676</v>
      </c>
      <c r="X141" s="6"/>
      <c r="Y141" s="44">
        <v>0.06</v>
      </c>
      <c r="Z141" s="6"/>
      <c r="AA141" s="297">
        <f t="shared" ref="AA141" si="11">+W140-W141</f>
        <v>1910</v>
      </c>
      <c r="AB141" s="6"/>
      <c r="AC141" s="301"/>
      <c r="AD141" s="294"/>
    </row>
    <row r="142" spans="15:30" x14ac:dyDescent="0.3">
      <c r="O142" s="110"/>
      <c r="T142" s="293"/>
      <c r="U142" s="295">
        <f t="shared" si="3"/>
        <v>44087</v>
      </c>
      <c r="V142" s="6"/>
      <c r="W142" s="296">
        <f>+I$36</f>
        <v>385816</v>
      </c>
      <c r="X142" s="6"/>
      <c r="Y142" s="44">
        <f>+L$36</f>
        <v>5.7533796348351048E-2</v>
      </c>
      <c r="Z142" s="6"/>
      <c r="AA142" s="297">
        <f t="shared" ref="AA142" si="12">+W141-W142</f>
        <v>13860</v>
      </c>
      <c r="AB142" s="6"/>
      <c r="AC142" s="301"/>
      <c r="AD142" s="294"/>
    </row>
    <row r="143" spans="15:30" x14ac:dyDescent="0.3">
      <c r="O143" s="110"/>
      <c r="T143" s="293"/>
      <c r="U143" s="295">
        <f t="shared" si="3"/>
        <v>44088</v>
      </c>
      <c r="V143" s="6"/>
      <c r="W143" s="296"/>
      <c r="X143" s="6"/>
      <c r="Y143" s="44"/>
      <c r="Z143" s="6"/>
      <c r="AA143" s="297"/>
      <c r="AB143" s="6"/>
      <c r="AC143" s="301"/>
      <c r="AD143" s="294"/>
    </row>
    <row r="144" spans="15:30" x14ac:dyDescent="0.3">
      <c r="O144" s="110"/>
      <c r="T144" s="293"/>
      <c r="U144" s="295">
        <f t="shared" si="3"/>
        <v>44089</v>
      </c>
      <c r="V144" s="6"/>
      <c r="W144" s="296"/>
      <c r="X144" s="6"/>
      <c r="Y144" s="44"/>
      <c r="Z144" s="6"/>
      <c r="AA144" s="297"/>
      <c r="AB144" s="6"/>
      <c r="AC144" s="301"/>
      <c r="AD144" s="294"/>
    </row>
    <row r="145" spans="5:36" x14ac:dyDescent="0.3">
      <c r="O145" s="110"/>
      <c r="T145" s="293"/>
      <c r="U145" s="295">
        <f t="shared" si="3"/>
        <v>44090</v>
      </c>
      <c r="V145" s="6"/>
      <c r="W145" s="296"/>
      <c r="X145" s="6"/>
      <c r="Y145" s="44"/>
      <c r="Z145" s="6"/>
      <c r="AA145" s="297"/>
      <c r="AB145" s="6"/>
      <c r="AC145" s="301"/>
      <c r="AD145" s="294"/>
    </row>
    <row r="146" spans="5:36" x14ac:dyDescent="0.3">
      <c r="O146" s="110"/>
      <c r="T146" s="293"/>
      <c r="U146" s="295">
        <f t="shared" si="3"/>
        <v>44091</v>
      </c>
      <c r="V146" s="6"/>
      <c r="W146" s="296"/>
      <c r="X146" s="6"/>
      <c r="Y146" s="44"/>
      <c r="Z146" s="6"/>
      <c r="AA146" s="297"/>
      <c r="AB146" s="6"/>
      <c r="AC146" s="301"/>
      <c r="AD146" s="294"/>
    </row>
    <row r="147" spans="5:36" x14ac:dyDescent="0.3">
      <c r="O147" s="110"/>
      <c r="T147" s="293"/>
      <c r="U147" s="295">
        <f t="shared" si="3"/>
        <v>44092</v>
      </c>
      <c r="V147" s="6"/>
      <c r="W147" s="296"/>
      <c r="X147" s="6"/>
      <c r="Y147" s="44"/>
      <c r="Z147" s="6"/>
      <c r="AA147" s="297"/>
      <c r="AB147" s="6"/>
      <c r="AC147" s="301"/>
      <c r="AD147" s="294"/>
    </row>
    <row r="148" spans="5:36" x14ac:dyDescent="0.3">
      <c r="O148" s="110"/>
      <c r="T148" s="293"/>
      <c r="U148" s="295">
        <f t="shared" si="3"/>
        <v>44093</v>
      </c>
      <c r="V148" s="6"/>
      <c r="W148" s="296"/>
      <c r="X148" s="6"/>
      <c r="Y148" s="44"/>
      <c r="Z148" s="6"/>
      <c r="AA148" s="297"/>
      <c r="AB148" s="6"/>
      <c r="AC148" s="301"/>
      <c r="AD148" s="294"/>
    </row>
    <row r="149" spans="5:36" x14ac:dyDescent="0.3">
      <c r="O149" s="110"/>
      <c r="T149" s="293"/>
      <c r="U149" s="295">
        <f t="shared" si="3"/>
        <v>44094</v>
      </c>
      <c r="V149" s="6"/>
      <c r="W149" s="296"/>
      <c r="X149" s="6"/>
      <c r="Y149" s="44"/>
      <c r="Z149" s="6"/>
      <c r="AA149" s="297"/>
      <c r="AB149" s="6"/>
      <c r="AC149" s="301"/>
      <c r="AD149" s="294"/>
    </row>
    <row r="150" spans="5:36" x14ac:dyDescent="0.3">
      <c r="O150" s="110"/>
      <c r="T150" s="293"/>
      <c r="U150" s="295">
        <f t="shared" si="3"/>
        <v>44095</v>
      </c>
      <c r="V150" s="6"/>
      <c r="W150" s="296"/>
      <c r="X150" s="6"/>
      <c r="Y150" s="44"/>
      <c r="Z150" s="6"/>
      <c r="AA150" s="297"/>
      <c r="AB150" s="6"/>
      <c r="AC150" s="301"/>
      <c r="AD150" s="294"/>
    </row>
    <row r="151" spans="5:36" x14ac:dyDescent="0.3">
      <c r="O151" s="110"/>
      <c r="T151" s="293"/>
      <c r="U151" s="295">
        <f t="shared" si="3"/>
        <v>44096</v>
      </c>
      <c r="V151" s="6"/>
      <c r="W151" s="296"/>
      <c r="X151" s="6"/>
      <c r="Y151" s="44"/>
      <c r="Z151" s="6"/>
      <c r="AA151" s="297"/>
      <c r="AB151" s="6"/>
      <c r="AC151" s="301"/>
      <c r="AD151" s="294"/>
    </row>
    <row r="152" spans="5:36" ht="15" thickBot="1" x14ac:dyDescent="0.35">
      <c r="O152" s="110"/>
      <c r="T152" s="298"/>
      <c r="U152" s="393">
        <f t="shared" si="3"/>
        <v>44097</v>
      </c>
      <c r="V152" s="290"/>
      <c r="W152" s="394"/>
      <c r="X152" s="290"/>
      <c r="Y152" s="299"/>
      <c r="Z152" s="290"/>
      <c r="AA152" s="395"/>
      <c r="AB152" s="290"/>
      <c r="AC152" s="396"/>
      <c r="AD152" s="300"/>
    </row>
    <row r="153" spans="5:36" x14ac:dyDescent="0.3">
      <c r="O153" s="110"/>
    </row>
    <row r="154" spans="5:36" x14ac:dyDescent="0.3">
      <c r="O154" s="110"/>
      <c r="P154" s="57"/>
      <c r="Q154" s="57"/>
      <c r="R154" s="57"/>
    </row>
    <row r="155" spans="5:36" x14ac:dyDescent="0.3">
      <c r="O155" s="110"/>
    </row>
    <row r="156" spans="5:36" ht="15" thickBot="1" x14ac:dyDescent="0.35">
      <c r="O156" s="110"/>
    </row>
    <row r="157" spans="5:36" ht="15.6" thickTop="1" thickBot="1" x14ac:dyDescent="0.35">
      <c r="Q157" s="484"/>
      <c r="R157" s="485"/>
      <c r="S157" s="485"/>
      <c r="T157" s="485"/>
      <c r="U157" s="485"/>
      <c r="V157" s="485"/>
      <c r="W157" s="485"/>
      <c r="X157" s="485"/>
      <c r="Y157" s="485"/>
      <c r="Z157" s="485"/>
      <c r="AA157" s="485"/>
      <c r="AB157" s="486"/>
    </row>
    <row r="158" spans="5:36" ht="15" thickBot="1" x14ac:dyDescent="0.35">
      <c r="E158" s="646" t="s">
        <v>119</v>
      </c>
      <c r="F158" s="647"/>
      <c r="G158" s="647"/>
      <c r="H158" s="647"/>
      <c r="I158" s="647"/>
      <c r="J158" s="647"/>
      <c r="K158" s="647"/>
      <c r="L158" s="647"/>
      <c r="M158" s="648"/>
      <c r="Q158" s="487"/>
      <c r="R158" s="6"/>
      <c r="S158" s="6"/>
      <c r="T158" s="6"/>
      <c r="U158" s="5" t="s">
        <v>146</v>
      </c>
      <c r="V158" s="5"/>
      <c r="W158" s="5"/>
      <c r="X158" s="5"/>
      <c r="Y158" s="5"/>
      <c r="Z158" s="5"/>
      <c r="AA158" s="5" t="s">
        <v>30</v>
      </c>
      <c r="AB158" s="488"/>
    </row>
    <row r="159" spans="5:36" x14ac:dyDescent="0.3">
      <c r="E159" s="438"/>
      <c r="F159" s="439" t="s">
        <v>120</v>
      </c>
      <c r="G159" s="439"/>
      <c r="H159" s="439"/>
      <c r="I159" s="649">
        <v>21477737</v>
      </c>
      <c r="J159" s="649"/>
      <c r="K159" s="649"/>
      <c r="L159" s="649"/>
      <c r="M159" s="440"/>
      <c r="Q159" s="487"/>
      <c r="R159" s="480" t="s">
        <v>148</v>
      </c>
      <c r="S159" s="6"/>
      <c r="T159" s="6"/>
      <c r="U159" s="480" t="s">
        <v>147</v>
      </c>
      <c r="V159" s="5"/>
      <c r="W159" s="480" t="s">
        <v>20</v>
      </c>
      <c r="X159" s="5"/>
      <c r="Y159" s="480" t="s">
        <v>4</v>
      </c>
      <c r="Z159" s="5"/>
      <c r="AA159" s="489" t="s">
        <v>145</v>
      </c>
      <c r="AB159" s="488"/>
    </row>
    <row r="160" spans="5:36" x14ac:dyDescent="0.3">
      <c r="E160" s="438"/>
      <c r="F160" s="439" t="s">
        <v>110</v>
      </c>
      <c r="G160" s="439"/>
      <c r="H160" s="439"/>
      <c r="I160" s="439"/>
      <c r="J160" s="439"/>
      <c r="K160" s="439"/>
      <c r="L160" s="441">
        <f>+I172/I159</f>
        <v>4.5847474526762295E-4</v>
      </c>
      <c r="M160" s="440"/>
      <c r="Q160" s="487"/>
      <c r="R160" s="6" t="s">
        <v>135</v>
      </c>
      <c r="S160" s="6"/>
      <c r="T160" s="6"/>
      <c r="U160" s="7">
        <v>2003</v>
      </c>
      <c r="V160" s="6"/>
      <c r="W160" s="7">
        <v>389666</v>
      </c>
      <c r="X160" s="6"/>
      <c r="Y160" s="7">
        <v>31257</v>
      </c>
      <c r="Z160" s="6"/>
      <c r="AA160" s="296">
        <f>+AJ160</f>
        <v>19500</v>
      </c>
      <c r="AB160" s="488"/>
      <c r="AJ160" s="1">
        <v>19500</v>
      </c>
    </row>
    <row r="161" spans="4:36" x14ac:dyDescent="0.3">
      <c r="E161" s="438"/>
      <c r="F161" s="650" t="s">
        <v>108</v>
      </c>
      <c r="G161" s="650"/>
      <c r="H161" s="439"/>
      <c r="I161" s="439"/>
      <c r="J161" s="439"/>
      <c r="K161" s="439"/>
      <c r="L161" s="442">
        <f>+I172/(I159/100000)</f>
        <v>45.847474526762298</v>
      </c>
      <c r="M161" s="440"/>
      <c r="Q161" s="487"/>
      <c r="R161" s="6" t="s">
        <v>136</v>
      </c>
      <c r="S161" s="6"/>
      <c r="T161" s="6"/>
      <c r="U161" s="7">
        <v>1913</v>
      </c>
      <c r="V161" s="6"/>
      <c r="W161" s="7">
        <v>169892</v>
      </c>
      <c r="X161" s="6"/>
      <c r="Y161" s="7">
        <v>13076</v>
      </c>
      <c r="Z161" s="6"/>
      <c r="AA161" s="296">
        <f t="shared" ref="AA161:AA169" si="13">+AJ161</f>
        <v>8900</v>
      </c>
      <c r="AB161" s="488"/>
      <c r="AJ161" s="1">
        <v>8900</v>
      </c>
    </row>
    <row r="162" spans="4:36" x14ac:dyDescent="0.3">
      <c r="E162" s="438"/>
      <c r="F162" s="443"/>
      <c r="G162" s="443"/>
      <c r="H162" s="439"/>
      <c r="I162" s="439"/>
      <c r="J162" s="439"/>
      <c r="K162" s="439"/>
      <c r="L162" s="442"/>
      <c r="M162" s="440"/>
      <c r="Q162" s="487"/>
      <c r="R162" s="6" t="s">
        <v>137</v>
      </c>
      <c r="S162" s="6"/>
      <c r="T162" s="6"/>
      <c r="U162" s="7">
        <v>1568</v>
      </c>
      <c r="V162" s="6"/>
      <c r="W162" s="7">
        <v>16606</v>
      </c>
      <c r="X162" s="6"/>
      <c r="Y162" s="7">
        <v>912</v>
      </c>
      <c r="Z162" s="6"/>
      <c r="AA162" s="296">
        <f t="shared" si="13"/>
        <v>1100</v>
      </c>
      <c r="AB162" s="488"/>
      <c r="AJ162" s="1">
        <v>1100</v>
      </c>
    </row>
    <row r="163" spans="4:36" x14ac:dyDescent="0.3">
      <c r="E163" s="438"/>
      <c r="F163" s="443" t="s">
        <v>121</v>
      </c>
      <c r="G163" s="443"/>
      <c r="H163" s="650" t="s">
        <v>122</v>
      </c>
      <c r="I163" s="650"/>
      <c r="J163" s="439"/>
      <c r="K163" s="439"/>
      <c r="L163" s="442"/>
      <c r="M163" s="440"/>
      <c r="Q163" s="487"/>
      <c r="R163" s="6" t="s">
        <v>58</v>
      </c>
      <c r="S163" s="6"/>
      <c r="T163" s="6"/>
      <c r="U163" s="7">
        <v>1561</v>
      </c>
      <c r="V163" s="6"/>
      <c r="W163" s="7">
        <v>107611</v>
      </c>
      <c r="X163" s="6"/>
      <c r="Y163" s="7">
        <v>7937</v>
      </c>
      <c r="Z163" s="6"/>
      <c r="AA163" s="296">
        <f t="shared" si="13"/>
        <v>7000</v>
      </c>
      <c r="AB163" s="488"/>
      <c r="AJ163" s="1">
        <v>7000</v>
      </c>
    </row>
    <row r="164" spans="4:36" ht="15" thickBot="1" x14ac:dyDescent="0.35">
      <c r="E164" s="444"/>
      <c r="F164" s="445"/>
      <c r="G164" s="445"/>
      <c r="H164" s="445"/>
      <c r="I164" s="445"/>
      <c r="J164" s="445"/>
      <c r="K164" s="445"/>
      <c r="L164" s="445"/>
      <c r="M164" s="446"/>
      <c r="Q164" s="487"/>
      <c r="R164" s="6" t="s">
        <v>142</v>
      </c>
      <c r="S164" s="6"/>
      <c r="T164" s="6"/>
      <c r="U164" s="7">
        <v>1435</v>
      </c>
      <c r="V164" s="6"/>
      <c r="W164" s="7">
        <v>10128</v>
      </c>
      <c r="X164" s="6"/>
      <c r="Y164" s="7">
        <v>541</v>
      </c>
      <c r="Z164" s="6"/>
      <c r="AA164" s="296">
        <f t="shared" si="13"/>
        <v>700</v>
      </c>
      <c r="AB164" s="488"/>
      <c r="AJ164" s="1">
        <v>700</v>
      </c>
    </row>
    <row r="165" spans="4:36" x14ac:dyDescent="0.3">
      <c r="Q165" s="487"/>
      <c r="R165" s="6" t="s">
        <v>138</v>
      </c>
      <c r="S165" s="6"/>
      <c r="T165" s="6"/>
      <c r="U165" s="7">
        <v>1288</v>
      </c>
      <c r="V165" s="6"/>
      <c r="W165" s="7">
        <v>45913</v>
      </c>
      <c r="X165" s="6"/>
      <c r="Y165" s="7">
        <v>4287</v>
      </c>
      <c r="Z165" s="6"/>
      <c r="AA165" s="296">
        <f t="shared" si="13"/>
        <v>3600</v>
      </c>
      <c r="AB165" s="488"/>
      <c r="AJ165" s="1">
        <v>3600</v>
      </c>
    </row>
    <row r="166" spans="4:36" ht="15" thickBot="1" x14ac:dyDescent="0.35">
      <c r="D166" s="90"/>
      <c r="E166" s="151"/>
      <c r="F166" s="151"/>
      <c r="G166" s="151"/>
      <c r="H166" s="151"/>
      <c r="I166" s="353"/>
      <c r="J166" s="90"/>
      <c r="K166" s="110"/>
      <c r="L166" s="110"/>
      <c r="M166" s="110"/>
      <c r="N166" s="110"/>
      <c r="Q166" s="487"/>
      <c r="R166" s="6" t="s">
        <v>143</v>
      </c>
      <c r="S166" s="6"/>
      <c r="T166" s="6"/>
      <c r="U166" s="7">
        <v>1129</v>
      </c>
      <c r="V166" s="6"/>
      <c r="W166" s="7">
        <v>52477</v>
      </c>
      <c r="X166" s="6"/>
      <c r="Y166" s="7">
        <v>3152</v>
      </c>
      <c r="Z166" s="6"/>
      <c r="AA166" s="296">
        <f t="shared" si="13"/>
        <v>4600</v>
      </c>
      <c r="AB166" s="488"/>
      <c r="AJ166" s="1">
        <v>4600</v>
      </c>
    </row>
    <row r="167" spans="4:36" ht="16.2" thickBot="1" x14ac:dyDescent="0.35">
      <c r="D167" s="424"/>
      <c r="E167" s="651" t="s">
        <v>132</v>
      </c>
      <c r="F167" s="652"/>
      <c r="G167" s="652"/>
      <c r="H167" s="652"/>
      <c r="I167" s="652"/>
      <c r="J167" s="653"/>
      <c r="K167" s="425"/>
      <c r="L167" s="437" t="s">
        <v>10</v>
      </c>
      <c r="M167" s="426"/>
      <c r="N167" s="110"/>
      <c r="Q167" s="487"/>
      <c r="R167" s="6" t="s">
        <v>139</v>
      </c>
      <c r="S167" s="6"/>
      <c r="T167" s="6"/>
      <c r="U167" s="7">
        <v>1118</v>
      </c>
      <c r="V167" s="6"/>
      <c r="W167" s="7">
        <v>10889</v>
      </c>
      <c r="X167" s="6"/>
      <c r="Y167" s="7">
        <v>505</v>
      </c>
      <c r="Z167" s="6"/>
      <c r="AA167" s="296">
        <f t="shared" si="13"/>
        <v>980</v>
      </c>
      <c r="AB167" s="488"/>
      <c r="AJ167" s="1">
        <v>980</v>
      </c>
    </row>
    <row r="168" spans="4:36" x14ac:dyDescent="0.3">
      <c r="D168" s="403"/>
      <c r="E168" s="427" t="s">
        <v>88</v>
      </c>
      <c r="F168" s="16"/>
      <c r="G168" s="16"/>
      <c r="H168" s="16"/>
      <c r="I168" s="654">
        <f>+K81</f>
        <v>48675</v>
      </c>
      <c r="J168" s="654"/>
      <c r="K168" s="16"/>
      <c r="L168" s="60">
        <f>+I168/$I$168</f>
        <v>1</v>
      </c>
      <c r="M168" s="428"/>
      <c r="N168" s="110"/>
      <c r="Q168" s="487"/>
      <c r="R168" s="6" t="s">
        <v>140</v>
      </c>
      <c r="S168" s="6"/>
      <c r="T168" s="6"/>
      <c r="U168" s="7">
        <v>1093</v>
      </c>
      <c r="V168" s="6"/>
      <c r="W168" s="7">
        <v>138546</v>
      </c>
      <c r="X168" s="6"/>
      <c r="Y168" s="7">
        <v>6770</v>
      </c>
      <c r="Z168" s="6"/>
      <c r="AA168" s="296">
        <f t="shared" si="13"/>
        <v>12700</v>
      </c>
      <c r="AB168" s="488"/>
      <c r="AJ168" s="1">
        <v>12700</v>
      </c>
    </row>
    <row r="169" spans="4:36" x14ac:dyDescent="0.3">
      <c r="D169" s="403"/>
      <c r="E169" s="427"/>
      <c r="F169" s="16"/>
      <c r="G169" s="16"/>
      <c r="H169" s="16"/>
      <c r="I169" s="16"/>
      <c r="J169" s="16"/>
      <c r="K169" s="16"/>
      <c r="L169" s="16"/>
      <c r="M169" s="428"/>
      <c r="N169" s="110"/>
      <c r="Q169" s="487"/>
      <c r="R169" s="6" t="s">
        <v>141</v>
      </c>
      <c r="S169" s="6"/>
      <c r="T169" s="6"/>
      <c r="U169" s="490">
        <v>1081</v>
      </c>
      <c r="V169" s="6"/>
      <c r="W169" s="490">
        <v>65337</v>
      </c>
      <c r="X169" s="6"/>
      <c r="Y169" s="490">
        <v>3108</v>
      </c>
      <c r="Z169" s="6"/>
      <c r="AA169" s="491">
        <f t="shared" si="13"/>
        <v>6100</v>
      </c>
      <c r="AB169" s="488"/>
      <c r="AJ169" s="482">
        <v>6100</v>
      </c>
    </row>
    <row r="170" spans="4:36" x14ac:dyDescent="0.3">
      <c r="D170" s="415"/>
      <c r="E170" s="15"/>
      <c r="F170" s="429" t="s">
        <v>113</v>
      </c>
      <c r="G170" s="429"/>
      <c r="H170" s="15"/>
      <c r="I170" s="655">
        <f>+I81</f>
        <v>36684</v>
      </c>
      <c r="J170" s="656"/>
      <c r="K170" s="15"/>
      <c r="L170" s="60">
        <f>+I170/$I$168</f>
        <v>0.75365177195685673</v>
      </c>
      <c r="M170" s="408"/>
      <c r="N170" s="110"/>
      <c r="Q170" s="487"/>
      <c r="R170" s="5" t="s">
        <v>33</v>
      </c>
      <c r="S170" s="6"/>
      <c r="T170" s="6"/>
      <c r="U170" s="296">
        <f>+W170/(AA170/100)</f>
        <v>1545.0521632402579</v>
      </c>
      <c r="V170" s="6"/>
      <c r="W170" s="296">
        <f>SUM(W160:W169)</f>
        <v>1007065</v>
      </c>
      <c r="X170" s="6"/>
      <c r="Y170" s="296">
        <f>SUM(Y160:Y169)</f>
        <v>71545</v>
      </c>
      <c r="Z170" s="6"/>
      <c r="AA170" s="296">
        <f>SUM(AA160:AA169)</f>
        <v>65180</v>
      </c>
      <c r="AB170" s="488"/>
      <c r="AJ170" s="56">
        <f>SUM(AJ160:AJ169)</f>
        <v>65180</v>
      </c>
    </row>
    <row r="171" spans="4:36" x14ac:dyDescent="0.3">
      <c r="D171" s="415"/>
      <c r="E171" s="15"/>
      <c r="F171" s="15" t="s">
        <v>89</v>
      </c>
      <c r="G171" s="15"/>
      <c r="H171" s="15"/>
      <c r="I171" s="657">
        <f>+I75</f>
        <v>2144</v>
      </c>
      <c r="J171" s="658"/>
      <c r="K171" s="15"/>
      <c r="L171" s="60">
        <f>+I171/$I$168</f>
        <v>4.4047252182845401E-2</v>
      </c>
      <c r="M171" s="408"/>
      <c r="N171" s="110"/>
      <c r="Q171" s="487"/>
      <c r="R171" s="5"/>
      <c r="S171" s="6"/>
      <c r="T171" s="6"/>
      <c r="U171" s="6"/>
      <c r="V171" s="6"/>
      <c r="W171" s="296"/>
      <c r="X171" s="6"/>
      <c r="Y171" s="296"/>
      <c r="Z171" s="6"/>
      <c r="AA171" s="6"/>
      <c r="AB171" s="488"/>
      <c r="AJ171" s="56"/>
    </row>
    <row r="172" spans="4:36" ht="15" thickBot="1" x14ac:dyDescent="0.35">
      <c r="D172" s="415"/>
      <c r="E172" s="643" t="s">
        <v>114</v>
      </c>
      <c r="F172" s="643"/>
      <c r="G172" s="643"/>
      <c r="H172" s="15"/>
      <c r="I172" s="644">
        <f>+I168-I170-I171</f>
        <v>9847</v>
      </c>
      <c r="J172" s="645"/>
      <c r="K172" s="430"/>
      <c r="L172" s="431">
        <f>+I172/$I$168</f>
        <v>0.20230097586029788</v>
      </c>
      <c r="M172" s="408"/>
      <c r="N172" s="110"/>
      <c r="Q172" s="487"/>
      <c r="R172" s="5" t="s">
        <v>59</v>
      </c>
      <c r="S172" s="6"/>
      <c r="T172" s="6"/>
      <c r="U172" s="7">
        <v>7441</v>
      </c>
      <c r="V172" s="6"/>
      <c r="W172" s="7">
        <f>+'Main Table'!H106</f>
        <v>2465403</v>
      </c>
      <c r="X172" s="6"/>
      <c r="Y172" s="7">
        <f>+'Main Table'!AA106</f>
        <v>126977</v>
      </c>
      <c r="Z172" s="6"/>
      <c r="AA172" s="296">
        <v>331000</v>
      </c>
      <c r="AB172" s="488"/>
      <c r="AJ172" s="56">
        <v>333000</v>
      </c>
    </row>
    <row r="173" spans="4:36" ht="15.6" thickTop="1" thickBot="1" x14ac:dyDescent="0.35">
      <c r="D173" s="415"/>
      <c r="E173" s="432"/>
      <c r="F173" s="432"/>
      <c r="G173" s="432"/>
      <c r="H173" s="15"/>
      <c r="I173" s="433"/>
      <c r="J173" s="432"/>
      <c r="K173" s="430"/>
      <c r="L173" s="434"/>
      <c r="M173" s="408"/>
      <c r="N173" s="110"/>
      <c r="Q173" s="487"/>
      <c r="R173" s="5" t="s">
        <v>144</v>
      </c>
      <c r="S173" s="6"/>
      <c r="T173" s="6"/>
      <c r="U173" s="492"/>
      <c r="V173" s="6"/>
      <c r="W173" s="493">
        <f>+W170/W172</f>
        <v>0.40847885720914595</v>
      </c>
      <c r="X173" s="6"/>
      <c r="Y173" s="493">
        <f>+Y170/Y172</f>
        <v>0.56344849854698098</v>
      </c>
      <c r="Z173" s="6"/>
      <c r="AA173" s="493">
        <f>+AA170/AA172</f>
        <v>0.19691842900302114</v>
      </c>
      <c r="AB173" s="488"/>
      <c r="AJ173" s="483">
        <f>+AJ170/AJ172</f>
        <v>0.19573573573573574</v>
      </c>
    </row>
    <row r="174" spans="4:36" ht="15.6" thickTop="1" thickBot="1" x14ac:dyDescent="0.35">
      <c r="D174" s="435"/>
      <c r="E174" s="436"/>
      <c r="F174" s="436"/>
      <c r="G174" s="436"/>
      <c r="H174" s="436"/>
      <c r="I174" s="436"/>
      <c r="J174" s="436"/>
      <c r="K174" s="436"/>
      <c r="L174" s="436"/>
      <c r="M174" s="423"/>
      <c r="N174" s="110"/>
      <c r="Q174" s="494"/>
      <c r="R174" s="495"/>
      <c r="S174" s="495"/>
      <c r="T174" s="495"/>
      <c r="U174" s="495"/>
      <c r="V174" s="495"/>
      <c r="W174" s="495"/>
      <c r="X174" s="495"/>
      <c r="Y174" s="495"/>
      <c r="Z174" s="495"/>
      <c r="AA174" s="495"/>
      <c r="AB174" s="496"/>
    </row>
    <row r="178" spans="6:23" x14ac:dyDescent="0.3">
      <c r="F178" s="1">
        <v>1248371</v>
      </c>
    </row>
    <row r="179" spans="6:23" x14ac:dyDescent="0.3">
      <c r="W179" s="1"/>
    </row>
    <row r="180" spans="6:23" x14ac:dyDescent="0.3">
      <c r="F180">
        <v>700</v>
      </c>
    </row>
    <row r="181" spans="6:23" x14ac:dyDescent="0.3">
      <c r="F181" s="87">
        <f>+F180/F178</f>
        <v>5.6073074430597954E-4</v>
      </c>
    </row>
    <row r="183" spans="6:23" x14ac:dyDescent="0.3">
      <c r="F183" s="1">
        <v>60000</v>
      </c>
    </row>
    <row r="184" spans="6:23" x14ac:dyDescent="0.3">
      <c r="F184">
        <f>+F181*F183</f>
        <v>33.643844658358773</v>
      </c>
    </row>
    <row r="186" spans="6:23" x14ac:dyDescent="0.3">
      <c r="F186" s="1">
        <v>331000000</v>
      </c>
    </row>
    <row r="187" spans="6:23" x14ac:dyDescent="0.3">
      <c r="F187" s="56">
        <f>+W86</f>
        <v>811067</v>
      </c>
    </row>
    <row r="188" spans="6:23" x14ac:dyDescent="0.3">
      <c r="F188" s="57">
        <f>+F187/F186</f>
        <v>2.4503534743202417E-3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172:G172"/>
    <mergeCell ref="I172:J172"/>
    <mergeCell ref="E158:M158"/>
    <mergeCell ref="I159:L159"/>
    <mergeCell ref="F161:G161"/>
    <mergeCell ref="E167:J167"/>
    <mergeCell ref="I168:J168"/>
    <mergeCell ref="I170:J170"/>
    <mergeCell ref="I171:J171"/>
    <mergeCell ref="H163:I163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99" t="s">
        <v>5</v>
      </c>
      <c r="C1" s="599"/>
      <c r="D1" s="599"/>
    </row>
    <row r="2" spans="2:31" ht="15.6" x14ac:dyDescent="0.3">
      <c r="B2" s="599" t="s">
        <v>6</v>
      </c>
      <c r="C2" s="599"/>
      <c r="D2" s="599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07" t="s">
        <v>23</v>
      </c>
      <c r="E12" s="708"/>
      <c r="F12" s="708"/>
      <c r="G12" s="708"/>
      <c r="H12" s="708"/>
      <c r="I12" s="708"/>
      <c r="J12" s="708"/>
      <c r="K12" s="708"/>
      <c r="L12" s="708"/>
      <c r="M12" s="708"/>
      <c r="N12" s="708"/>
      <c r="O12" s="708"/>
      <c r="P12" s="708"/>
      <c r="Q12" s="708"/>
      <c r="R12" s="708"/>
      <c r="S12" s="708"/>
      <c r="T12" s="708"/>
      <c r="U12" s="709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6" t="s">
        <v>62</v>
      </c>
      <c r="Z14" s="706"/>
      <c r="AA14" s="706"/>
      <c r="AB14" s="706"/>
      <c r="AC14" s="706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2020-08-27T12:00:07Z</cp:lastPrinted>
  <dcterms:created xsi:type="dcterms:W3CDTF">2020-03-28T00:34:23Z</dcterms:created>
  <dcterms:modified xsi:type="dcterms:W3CDTF">2020-09-14T09:24:12Z</dcterms:modified>
</cp:coreProperties>
</file>