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53F06106-A75A-4D53-B400-0AB0881782C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BL200" i="1"/>
  <c r="BD200" i="1"/>
  <c r="AU200" i="1"/>
  <c r="AN200" i="1"/>
  <c r="AM200" i="1"/>
  <c r="AF200" i="1"/>
  <c r="X200" i="1"/>
  <c r="P200" i="1"/>
  <c r="BR199" i="1"/>
  <c r="BR200" i="1" s="1"/>
  <c r="BQ199" i="1"/>
  <c r="BQ200" i="1" s="1"/>
  <c r="BO199" i="1"/>
  <c r="BO200" i="1" s="1"/>
  <c r="BL199" i="1"/>
  <c r="BJ199" i="1"/>
  <c r="BJ200" i="1" s="1"/>
  <c r="BI199" i="1"/>
  <c r="BI200" i="1" s="1"/>
  <c r="BH199" i="1"/>
  <c r="BH200" i="1" s="1"/>
  <c r="BF199" i="1"/>
  <c r="BF200" i="1" s="1"/>
  <c r="BD199" i="1"/>
  <c r="BC199" i="1"/>
  <c r="BC200" i="1" s="1"/>
  <c r="BB199" i="1"/>
  <c r="BB200" i="1" s="1"/>
  <c r="AZ199" i="1"/>
  <c r="AZ200" i="1" s="1"/>
  <c r="AY199" i="1"/>
  <c r="AY200" i="1" s="1"/>
  <c r="AW199" i="1"/>
  <c r="AW200" i="1" s="1"/>
  <c r="AU199" i="1"/>
  <c r="AT199" i="1"/>
  <c r="AT200" i="1" s="1"/>
  <c r="AS199" i="1"/>
  <c r="AS200" i="1" s="1"/>
  <c r="AR199" i="1"/>
  <c r="AR200" i="1" s="1"/>
  <c r="AQ199" i="1"/>
  <c r="AQ200" i="1" s="1"/>
  <c r="AP199" i="1"/>
  <c r="AP200" i="1" s="1"/>
  <c r="AO199" i="1"/>
  <c r="AO200" i="1" s="1"/>
  <c r="AN199" i="1"/>
  <c r="AM199" i="1"/>
  <c r="AL199" i="1"/>
  <c r="AL200" i="1" s="1"/>
  <c r="AK199" i="1"/>
  <c r="AK200" i="1" s="1"/>
  <c r="AJ199" i="1"/>
  <c r="AJ200" i="1" s="1"/>
  <c r="AI199" i="1"/>
  <c r="AI200" i="1" s="1"/>
  <c r="AG199" i="1"/>
  <c r="AG200" i="1" s="1"/>
  <c r="AF199" i="1"/>
  <c r="AD199" i="1"/>
  <c r="AD200" i="1" s="1"/>
  <c r="AB199" i="1"/>
  <c r="AB200" i="1" s="1"/>
  <c r="Z199" i="1"/>
  <c r="Z200" i="1" s="1"/>
  <c r="Y199" i="1"/>
  <c r="Y200" i="1" s="1"/>
  <c r="X199" i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Q199" i="1"/>
  <c r="Q200" i="1" s="1"/>
  <c r="P199" i="1"/>
  <c r="N199" i="1"/>
  <c r="N200" i="1" s="1"/>
  <c r="M199" i="1"/>
  <c r="M200" i="1" s="1"/>
  <c r="L199" i="1"/>
  <c r="L200" i="1" s="1"/>
  <c r="K199" i="1"/>
  <c r="K200" i="1" s="1"/>
  <c r="I199" i="1"/>
  <c r="I200" i="1" s="1"/>
  <c r="D199" i="1"/>
  <c r="D200" i="1" s="1"/>
  <c r="BN195" i="1"/>
  <c r="BN199" i="1" s="1"/>
  <c r="BN200" i="1" s="1"/>
  <c r="BE195" i="1"/>
  <c r="BP195" i="1" s="1"/>
  <c r="BR195" i="1" s="1"/>
  <c r="BA195" i="1"/>
  <c r="BK195" i="1" s="1"/>
  <c r="BM195" i="1" s="1"/>
  <c r="BM199" i="1" s="1"/>
  <c r="BM200" i="1" s="1"/>
  <c r="AX195" i="1"/>
  <c r="AX199" i="1" s="1"/>
  <c r="AX200" i="1" s="1"/>
  <c r="AL195" i="1"/>
  <c r="AR195" i="1" s="1"/>
  <c r="AG195" i="1"/>
  <c r="AI195" i="1" s="1"/>
  <c r="AA195" i="1"/>
  <c r="AA199" i="1" s="1"/>
  <c r="AA200" i="1" s="1"/>
  <c r="V195" i="1"/>
  <c r="N195" i="1"/>
  <c r="J195" i="1"/>
  <c r="J199" i="1" s="1"/>
  <c r="J200" i="1" s="1"/>
  <c r="H195" i="1"/>
  <c r="AV195" i="1" s="1"/>
  <c r="AV199" i="1" s="1"/>
  <c r="AV200" i="1" s="1"/>
  <c r="BN194" i="1"/>
  <c r="BE194" i="1"/>
  <c r="BP194" i="1" s="1"/>
  <c r="BR194" i="1" s="1"/>
  <c r="BA194" i="1"/>
  <c r="BK194" i="1" s="1"/>
  <c r="BM194" i="1" s="1"/>
  <c r="AX194" i="1"/>
  <c r="AL194" i="1"/>
  <c r="AR194" i="1" s="1"/>
  <c r="AG194" i="1"/>
  <c r="AI194" i="1" s="1"/>
  <c r="AE194" i="1"/>
  <c r="AC194" i="1"/>
  <c r="AA194" i="1"/>
  <c r="V194" i="1"/>
  <c r="N194" i="1"/>
  <c r="J194" i="1"/>
  <c r="H194" i="1"/>
  <c r="AV194" i="1" s="1"/>
  <c r="S196" i="2"/>
  <c r="T205" i="2"/>
  <c r="S205" i="2"/>
  <c r="R205" i="2"/>
  <c r="P205" i="2"/>
  <c r="O205" i="2"/>
  <c r="N205" i="2"/>
  <c r="L205" i="2"/>
  <c r="J205" i="2"/>
  <c r="I205" i="2"/>
  <c r="H205" i="2"/>
  <c r="G205" i="2"/>
  <c r="E205" i="2"/>
  <c r="W196" i="2"/>
  <c r="W197" i="2" s="1"/>
  <c r="W198" i="2" s="1"/>
  <c r="W199" i="2" s="1"/>
  <c r="W200" i="2" s="1"/>
  <c r="W201" i="2" s="1"/>
  <c r="W202" i="2" s="1"/>
  <c r="K196" i="2"/>
  <c r="M196" i="2" s="1"/>
  <c r="M205" i="2" s="1"/>
  <c r="C196" i="2"/>
  <c r="C197" i="2" s="1"/>
  <c r="C198" i="2" s="1"/>
  <c r="C199" i="2" s="1"/>
  <c r="C200" i="2" s="1"/>
  <c r="C201" i="2" s="1"/>
  <c r="C202" i="2" s="1"/>
  <c r="U151" i="3"/>
  <c r="U152" i="3" s="1"/>
  <c r="U153" i="3" s="1"/>
  <c r="U154" i="3" s="1"/>
  <c r="U155" i="3" s="1"/>
  <c r="U156" i="3" s="1"/>
  <c r="U157" i="3" s="1"/>
  <c r="U158" i="3" s="1"/>
  <c r="U150" i="3"/>
  <c r="BA199" i="1" l="1"/>
  <c r="BA200" i="1" s="1"/>
  <c r="BK199" i="1"/>
  <c r="BK200" i="1" s="1"/>
  <c r="AC195" i="1"/>
  <c r="AC199" i="1" s="1"/>
  <c r="AC200" i="1" s="1"/>
  <c r="AE195" i="1"/>
  <c r="AE199" i="1" s="1"/>
  <c r="AE200" i="1" s="1"/>
  <c r="H199" i="1"/>
  <c r="H200" i="1" s="1"/>
  <c r="BE199" i="1"/>
  <c r="BE200" i="1" s="1"/>
  <c r="BP199" i="1"/>
  <c r="BP200" i="1" s="1"/>
  <c r="AH195" i="1"/>
  <c r="AH199" i="1" s="1"/>
  <c r="AH200" i="1" s="1"/>
  <c r="BG195" i="1"/>
  <c r="BG199" i="1" s="1"/>
  <c r="BG200" i="1" s="1"/>
  <c r="O195" i="1"/>
  <c r="O199" i="1" s="1"/>
  <c r="O200" i="1" s="1"/>
  <c r="BG194" i="1"/>
  <c r="O194" i="1"/>
  <c r="K205" i="2"/>
  <c r="U196" i="2"/>
  <c r="U205" i="2" s="1"/>
  <c r="Q196" i="2"/>
  <c r="Q205" i="2" s="1"/>
  <c r="S195" i="2"/>
  <c r="K195" i="2"/>
  <c r="Q195" i="2" s="1"/>
  <c r="G200" i="1"/>
  <c r="G199" i="1"/>
  <c r="F199" i="1"/>
  <c r="F200" i="1" s="1"/>
  <c r="E199" i="1"/>
  <c r="E200" i="1" s="1"/>
  <c r="AH194" i="1"/>
  <c r="BP193" i="1"/>
  <c r="BR193" i="1" s="1"/>
  <c r="BN193" i="1"/>
  <c r="BE193" i="1"/>
  <c r="BA193" i="1"/>
  <c r="AX193" i="1"/>
  <c r="AV193" i="1"/>
  <c r="AR193" i="1"/>
  <c r="AL193" i="1"/>
  <c r="AG193" i="1"/>
  <c r="AA193" i="1"/>
  <c r="AE193" i="1" s="1"/>
  <c r="V193" i="1"/>
  <c r="O193" i="1"/>
  <c r="N193" i="1"/>
  <c r="J193" i="1"/>
  <c r="H193" i="1"/>
  <c r="S194" i="2"/>
  <c r="K194" i="2"/>
  <c r="M194" i="2" s="1"/>
  <c r="BW192" i="1"/>
  <c r="BN192" i="1" s="1"/>
  <c r="BK192" i="1"/>
  <c r="BM192" i="1" s="1"/>
  <c r="BE192" i="1"/>
  <c r="BP192" i="1" s="1"/>
  <c r="BA192" i="1"/>
  <c r="AX192" i="1"/>
  <c r="AL192" i="1"/>
  <c r="AR192" i="1" s="1"/>
  <c r="AG192" i="1"/>
  <c r="AA192" i="1"/>
  <c r="AE192" i="1" s="1"/>
  <c r="V192" i="1"/>
  <c r="N192" i="1"/>
  <c r="J192" i="1"/>
  <c r="H192" i="1"/>
  <c r="S193" i="2"/>
  <c r="K193" i="2"/>
  <c r="Q193" i="2" s="1"/>
  <c r="U195" i="2" l="1"/>
  <c r="M195" i="2"/>
  <c r="BG193" i="1"/>
  <c r="BK193" i="1"/>
  <c r="AI193" i="1"/>
  <c r="AC193" i="1"/>
  <c r="AH193" i="1"/>
  <c r="U194" i="2"/>
  <c r="Q194" i="2"/>
  <c r="AC192" i="1"/>
  <c r="BR192" i="1"/>
  <c r="BG192" i="1"/>
  <c r="AI192" i="1"/>
  <c r="AH192" i="1"/>
  <c r="O192" i="1"/>
  <c r="AV192" i="1"/>
  <c r="U193" i="2"/>
  <c r="M193" i="2"/>
  <c r="BM193" i="1" l="1"/>
  <c r="S192" i="2" l="1"/>
  <c r="BN191" i="1" l="1"/>
  <c r="BE191" i="1"/>
  <c r="BP191" i="1" s="1"/>
  <c r="BR191" i="1" s="1"/>
  <c r="BA191" i="1"/>
  <c r="BK191" i="1" s="1"/>
  <c r="BM191" i="1" s="1"/>
  <c r="AX191" i="1"/>
  <c r="AL191" i="1"/>
  <c r="AR191" i="1" s="1"/>
  <c r="AG191" i="1"/>
  <c r="AI191" i="1" s="1"/>
  <c r="AA191" i="1"/>
  <c r="AC191" i="1" s="1"/>
  <c r="V191" i="1"/>
  <c r="N191" i="1"/>
  <c r="J191" i="1"/>
  <c r="H191" i="1"/>
  <c r="AV191" i="1" s="1"/>
  <c r="AE191" i="1" l="1"/>
  <c r="BG191" i="1"/>
  <c r="O191" i="1"/>
  <c r="K192" i="2"/>
  <c r="M192" i="2" s="1"/>
  <c r="AH191" i="1"/>
  <c r="BP190" i="1"/>
  <c r="BR190" i="1" s="1"/>
  <c r="BN190" i="1"/>
  <c r="BE190" i="1"/>
  <c r="BA190" i="1"/>
  <c r="BK190" i="1" s="1"/>
  <c r="BM190" i="1" s="1"/>
  <c r="AX190" i="1"/>
  <c r="AR190" i="1"/>
  <c r="AL190" i="1"/>
  <c r="AG190" i="1"/>
  <c r="AI190" i="1" s="1"/>
  <c r="AA190" i="1"/>
  <c r="AE190" i="1" s="1"/>
  <c r="V190" i="1"/>
  <c r="N190" i="1"/>
  <c r="J190" i="1"/>
  <c r="H190" i="1"/>
  <c r="O190" i="1" s="1"/>
  <c r="S191" i="2"/>
  <c r="K191" i="2"/>
  <c r="M191" i="2" s="1"/>
  <c r="S190" i="2"/>
  <c r="U192" i="2" l="1"/>
  <c r="Q192" i="2"/>
  <c r="BG190" i="1"/>
  <c r="AV190" i="1"/>
  <c r="AC190" i="1"/>
  <c r="U191" i="2"/>
  <c r="Q191" i="2"/>
  <c r="AH190" i="1"/>
  <c r="BW189" i="1" l="1"/>
  <c r="BN189" i="1" s="1"/>
  <c r="BE189" i="1"/>
  <c r="BA189" i="1"/>
  <c r="AV189" i="1"/>
  <c r="AL189" i="1"/>
  <c r="AR189" i="1" s="1"/>
  <c r="AG189" i="1"/>
  <c r="AI189" i="1" s="1"/>
  <c r="AA189" i="1"/>
  <c r="AE189" i="1" s="1"/>
  <c r="V189" i="1"/>
  <c r="N189" i="1"/>
  <c r="J189" i="1"/>
  <c r="H189" i="1"/>
  <c r="O189" i="1" s="1"/>
  <c r="K190" i="2"/>
  <c r="Q190" i="2" s="1"/>
  <c r="S189" i="2"/>
  <c r="BP189" i="1" l="1"/>
  <c r="BR189" i="1" s="1"/>
  <c r="BG189" i="1"/>
  <c r="AC189" i="1"/>
  <c r="AX189" i="1"/>
  <c r="U190" i="2"/>
  <c r="M190" i="2"/>
  <c r="BW190" i="1" l="1"/>
  <c r="BW191" i="1" s="1"/>
  <c r="BW193" i="1" s="1"/>
  <c r="BW194" i="1" s="1"/>
  <c r="BW195" i="1" s="1"/>
  <c r="BW196" i="1" s="1"/>
  <c r="BW197" i="1" s="1"/>
  <c r="BW188" i="1"/>
  <c r="AH189" i="1"/>
  <c r="BN188" i="1"/>
  <c r="BE188" i="1"/>
  <c r="BP188" i="1" s="1"/>
  <c r="BR188" i="1" s="1"/>
  <c r="BA188" i="1"/>
  <c r="AX188" i="1"/>
  <c r="AL188" i="1"/>
  <c r="AG188" i="1"/>
  <c r="AI188" i="1" s="1"/>
  <c r="AA188" i="1"/>
  <c r="AE188" i="1" s="1"/>
  <c r="V188" i="1"/>
  <c r="N188" i="1"/>
  <c r="J188" i="1"/>
  <c r="H188" i="1"/>
  <c r="AV188" i="1" s="1"/>
  <c r="K189" i="2"/>
  <c r="Q189" i="2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K188" i="1" l="1"/>
  <c r="BM188" i="1" s="1"/>
  <c r="BK189" i="1"/>
  <c r="AR188" i="1"/>
  <c r="AC188" i="1"/>
  <c r="BG188" i="1"/>
  <c r="O188" i="1"/>
  <c r="U189" i="2"/>
  <c r="M189" i="2"/>
  <c r="BE187" i="1"/>
  <c r="BA187" i="1"/>
  <c r="AR187" i="1"/>
  <c r="AL187" i="1"/>
  <c r="AH187" i="1"/>
  <c r="AG187" i="1"/>
  <c r="AP248" i="1"/>
  <c r="AH188" i="1"/>
  <c r="S188" i="2"/>
  <c r="K188" i="2"/>
  <c r="M188" i="2" s="1"/>
  <c r="N187" i="1"/>
  <c r="BE186" i="1"/>
  <c r="BA186" i="1"/>
  <c r="AL186" i="1"/>
  <c r="AR186" i="1" s="1"/>
  <c r="AG186" i="1"/>
  <c r="Q186" i="1"/>
  <c r="N186" i="1"/>
  <c r="S187" i="2"/>
  <c r="K187" i="2"/>
  <c r="Q187" i="2" s="1"/>
  <c r="BE185" i="1"/>
  <c r="BA185" i="1"/>
  <c r="AL185" i="1"/>
  <c r="AR185" i="1" s="1"/>
  <c r="AG185" i="1"/>
  <c r="Q185" i="1"/>
  <c r="N185" i="1"/>
  <c r="S186" i="2"/>
  <c r="K186" i="2"/>
  <c r="Q186" i="2" s="1"/>
  <c r="BM189" i="1" l="1"/>
  <c r="BG187" i="1"/>
  <c r="U188" i="2"/>
  <c r="Q188" i="2"/>
  <c r="AH186" i="1"/>
  <c r="BG186" i="1"/>
  <c r="U187" i="2"/>
  <c r="M187" i="2"/>
  <c r="BG185" i="1"/>
  <c r="U186" i="2"/>
  <c r="M186" i="2"/>
  <c r="AH185" i="1" l="1"/>
  <c r="BE184" i="1"/>
  <c r="BA184" i="1"/>
  <c r="AL184" i="1"/>
  <c r="AG184" i="1"/>
  <c r="Q184" i="1"/>
  <c r="N184" i="1"/>
  <c r="S185" i="2"/>
  <c r="K185" i="2"/>
  <c r="M185" i="2" s="1"/>
  <c r="BG184" i="1" l="1"/>
  <c r="AR184" i="1"/>
  <c r="U185" i="2"/>
  <c r="Q185" i="2"/>
  <c r="AH184" i="1" l="1"/>
  <c r="BE183" i="1"/>
  <c r="BA183" i="1"/>
  <c r="AL183" i="1"/>
  <c r="AR183" i="1" s="1"/>
  <c r="AG183" i="1"/>
  <c r="Q183" i="1"/>
  <c r="N183" i="1"/>
  <c r="S184" i="2"/>
  <c r="K184" i="2"/>
  <c r="Q184" i="2" s="1"/>
  <c r="BG183" i="1" l="1"/>
  <c r="U184" i="2"/>
  <c r="M184" i="2"/>
  <c r="S183" i="2"/>
  <c r="BS199" i="1" l="1"/>
  <c r="BS200" i="1" s="1"/>
  <c r="BE182" i="1"/>
  <c r="BA182" i="1"/>
  <c r="AL182" i="1"/>
  <c r="AR182" i="1" s="1"/>
  <c r="AG182" i="1"/>
  <c r="Q182" i="1"/>
  <c r="N182" i="1"/>
  <c r="K183" i="2"/>
  <c r="M183" i="2" s="1"/>
  <c r="BE181" i="1"/>
  <c r="BA181" i="1"/>
  <c r="AL181" i="1"/>
  <c r="AR181" i="1" s="1"/>
  <c r="AG181" i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S186" i="1" l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AH182" i="1"/>
  <c r="AH183" i="1"/>
  <c r="U183" i="2"/>
  <c r="BG182" i="1"/>
  <c r="Q183" i="2"/>
  <c r="AH181" i="1"/>
  <c r="BG181" i="1"/>
  <c r="Q182" i="2"/>
  <c r="AH180" i="1"/>
  <c r="BG180" i="1"/>
  <c r="AH179" i="1"/>
  <c r="U181" i="2"/>
  <c r="Q181" i="2"/>
  <c r="M180" i="2"/>
  <c r="Q180" i="2"/>
  <c r="BG179" i="1"/>
  <c r="AH178" i="1"/>
  <c r="BG178" i="1"/>
  <c r="U179" i="2"/>
  <c r="M179" i="2"/>
  <c r="BG177" i="1"/>
  <c r="U178" i="2"/>
  <c r="Q178" i="2"/>
  <c r="AH177" i="1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AI183" i="1" l="1"/>
  <c r="BM187" i="1"/>
  <c r="BK182" i="1"/>
  <c r="BM182" i="1" s="1"/>
  <c r="BG176" i="1"/>
  <c r="Q177" i="2"/>
  <c r="U177" i="2"/>
  <c r="AH176" i="1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AH175" i="1" l="1"/>
  <c r="BE174" i="1"/>
  <c r="BA174" i="1"/>
  <c r="AL174" i="1"/>
  <c r="AR174" i="1" s="1"/>
  <c r="AG174" i="1"/>
  <c r="Q174" i="1"/>
  <c r="S181" i="1" s="1"/>
  <c r="N174" i="1"/>
  <c r="K175" i="2"/>
  <c r="Q175" i="2" s="1"/>
  <c r="AI181" i="1" l="1"/>
  <c r="BK180" i="1"/>
  <c r="BG174" i="1"/>
  <c r="U175" i="2"/>
  <c r="M175" i="2"/>
  <c r="S174" i="2"/>
  <c r="AH174" i="1"/>
  <c r="BE173" i="1"/>
  <c r="BA173" i="1"/>
  <c r="AL173" i="1"/>
  <c r="AR173" i="1" s="1"/>
  <c r="AG173" i="1"/>
  <c r="Q173" i="1"/>
  <c r="N173" i="1"/>
  <c r="K174" i="2"/>
  <c r="Q174" i="2" s="1"/>
  <c r="S173" i="2"/>
  <c r="BA209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K201" i="1"/>
  <c r="BM180" i="1"/>
  <c r="AI179" i="1"/>
  <c r="BK178" i="1"/>
  <c r="BM178" i="1" s="1"/>
  <c r="AI180" i="1"/>
  <c r="S180" i="1"/>
  <c r="AH173" i="1"/>
  <c r="BG173" i="1"/>
  <c r="U174" i="2"/>
  <c r="M174" i="2"/>
  <c r="BG172" i="1"/>
  <c r="AR172" i="1"/>
  <c r="U173" i="2"/>
  <c r="M173" i="2"/>
  <c r="AH172" i="1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AH171" i="1" l="1"/>
  <c r="BE170" i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AH170" i="1" l="1"/>
  <c r="BE169" i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AH169" i="1" l="1"/>
  <c r="BE168" i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AH168" i="1" l="1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AH167" i="1" l="1"/>
  <c r="BE166" i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AH166" i="1"/>
  <c r="BG166" i="1"/>
  <c r="U166" i="2"/>
  <c r="Q166" i="2"/>
  <c r="AH165" i="1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49" i="1"/>
  <c r="AP250" i="1" s="1"/>
  <c r="U160" i="2"/>
  <c r="BG159" i="1"/>
  <c r="Q160" i="2"/>
  <c r="BG158" i="1"/>
  <c r="U159" i="2"/>
  <c r="M159" i="2"/>
  <c r="BM166" i="1" l="1"/>
  <c r="BK211" i="1"/>
  <c r="AH158" i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AH156" i="1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H157" i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AH155" i="1" l="1"/>
  <c r="BE154" i="1"/>
  <c r="BA154" i="1"/>
  <c r="AL154" i="1"/>
  <c r="AG154" i="1"/>
  <c r="Q154" i="1"/>
  <c r="S161" i="1" s="1"/>
  <c r="K155" i="2"/>
  <c r="Q155" i="2" s="1"/>
  <c r="J251" i="1"/>
  <c r="AA246" i="1"/>
  <c r="H244" i="1"/>
  <c r="O246" i="1"/>
  <c r="O247" i="1" s="1"/>
  <c r="H245" i="1"/>
  <c r="J245" i="1" s="1"/>
  <c r="H246" i="1"/>
  <c r="J246" i="1" s="1"/>
  <c r="S154" i="2"/>
  <c r="AI154" i="1" l="1"/>
  <c r="AI161" i="1"/>
  <c r="BK160" i="1"/>
  <c r="BM160" i="1" s="1"/>
  <c r="AR154" i="1"/>
  <c r="BG154" i="1"/>
  <c r="U155" i="2"/>
  <c r="M155" i="2"/>
  <c r="J244" i="1"/>
  <c r="AH154" i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195" i="3"/>
  <c r="F194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22" i="1" l="1"/>
  <c r="AR217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21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26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20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16" i="1" s="1"/>
  <c r="AH113" i="1"/>
  <c r="AP216" i="1" s="1"/>
  <c r="BE124" i="1"/>
  <c r="BA124" i="1"/>
  <c r="AL124" i="1"/>
  <c r="AG124" i="1"/>
  <c r="AI131" i="1" s="1"/>
  <c r="K125" i="2"/>
  <c r="S124" i="2"/>
  <c r="AV216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33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220" i="1" l="1"/>
  <c r="AP217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17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76" i="3"/>
  <c r="AA175" i="3"/>
  <c r="AA174" i="3"/>
  <c r="AA173" i="3"/>
  <c r="AA172" i="3"/>
  <c r="AA171" i="3"/>
  <c r="AA170" i="3"/>
  <c r="AA169" i="3"/>
  <c r="AA168" i="3"/>
  <c r="AA167" i="3"/>
  <c r="AJ177" i="3"/>
  <c r="AJ180" i="3" s="1"/>
  <c r="Y177" i="3"/>
  <c r="W177" i="3"/>
  <c r="S107" i="2"/>
  <c r="AA177" i="3" l="1"/>
  <c r="AA180" i="3" s="1"/>
  <c r="U177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88" i="3"/>
  <c r="F191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15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202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15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15" i="1"/>
  <c r="AV215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78" i="3" l="1"/>
  <c r="I175" i="3"/>
  <c r="L175" i="3" s="1"/>
  <c r="I78" i="3"/>
  <c r="I80" i="3" s="1"/>
  <c r="I77" i="3"/>
  <c r="BE64" i="1"/>
  <c r="BA64" i="1"/>
  <c r="AL64" i="1"/>
  <c r="AR64" i="1" s="1"/>
  <c r="K65" i="2"/>
  <c r="Y19" i="3"/>
  <c r="Q66" i="2" l="1"/>
  <c r="M66" i="2"/>
  <c r="L178" i="3"/>
  <c r="I79" i="3"/>
  <c r="I81" i="3" s="1"/>
  <c r="I82" i="3" s="1"/>
  <c r="BG64" i="1"/>
  <c r="U65" i="2"/>
  <c r="S64" i="2"/>
  <c r="N81" i="3" l="1"/>
  <c r="N82" i="3" s="1"/>
  <c r="I177" i="3"/>
  <c r="L177" i="3" s="1"/>
  <c r="K64" i="2"/>
  <c r="BE63" i="1"/>
  <c r="BA63" i="1"/>
  <c r="AL63" i="1"/>
  <c r="AR63" i="1" s="1"/>
  <c r="Y18" i="3"/>
  <c r="Q65" i="2" l="1"/>
  <c r="M65" i="2"/>
  <c r="I179" i="3"/>
  <c r="U64" i="2"/>
  <c r="BG63" i="1"/>
  <c r="L168" i="3" l="1"/>
  <c r="L179" i="3"/>
  <c r="L167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17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U15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C167" i="2" l="1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C203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57" i="1"/>
  <c r="B260" i="1"/>
  <c r="W147" i="2" l="1"/>
  <c r="W148" i="2" s="1"/>
  <c r="BM54" i="1"/>
  <c r="BK208" i="1" s="1"/>
  <c r="BK203" i="1"/>
  <c r="BK205" i="1" s="1"/>
  <c r="BW19" i="1"/>
  <c r="AX18" i="1"/>
  <c r="BG48" i="1"/>
  <c r="BE47" i="1"/>
  <c r="BA47" i="1"/>
  <c r="AL47" i="1"/>
  <c r="AR47" i="1" s="1"/>
  <c r="W149" i="2" l="1"/>
  <c r="BK210" i="1"/>
  <c r="BK207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W203" i="2" s="1"/>
  <c r="BW31" i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14" i="1"/>
  <c r="BW43" i="1"/>
  <c r="BN43" i="1" s="1"/>
  <c r="AX42" i="1"/>
  <c r="BE24" i="1"/>
  <c r="BC24" i="1"/>
  <c r="AR219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21" i="1" l="1"/>
  <c r="AV221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14" i="1" l="1"/>
  <c r="AV214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97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11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79" i="3"/>
  <c r="Y180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179" i="3"/>
  <c r="W180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N187" i="1" l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R172" i="1" l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R174" i="1" l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R175" i="1" l="1"/>
  <c r="BP176" i="1"/>
  <c r="AA157" i="1"/>
  <c r="AE156" i="1"/>
  <c r="AE155" i="1"/>
  <c r="H126" i="1"/>
  <c r="J126" i="1"/>
  <c r="AV125" i="1"/>
  <c r="O125" i="1"/>
  <c r="AC125" i="1"/>
  <c r="BP177" i="1" l="1"/>
  <c r="BR176" i="1"/>
  <c r="AE157" i="1"/>
  <c r="AA158" i="1"/>
  <c r="AC126" i="1"/>
  <c r="J127" i="1"/>
  <c r="H127" i="1"/>
  <c r="O126" i="1"/>
  <c r="AV126" i="1"/>
  <c r="J212" i="1"/>
  <c r="J213" i="1" s="1"/>
  <c r="BR177" i="1" l="1"/>
  <c r="BP178" i="1"/>
  <c r="AA159" i="1"/>
  <c r="AE158" i="1"/>
  <c r="AV127" i="1"/>
  <c r="H128" i="1"/>
  <c r="J128" i="1"/>
  <c r="O127" i="1"/>
  <c r="AC127" i="1"/>
  <c r="BR178" i="1" l="1"/>
  <c r="BP179" i="1"/>
  <c r="AE159" i="1"/>
  <c r="AA160" i="1"/>
  <c r="J129" i="1"/>
  <c r="H129" i="1"/>
  <c r="AC128" i="1"/>
  <c r="O128" i="1"/>
  <c r="AV128" i="1"/>
  <c r="AA81" i="3"/>
  <c r="AA82" i="3"/>
  <c r="AA80" i="3"/>
  <c r="BR179" i="1" l="1"/>
  <c r="BP180" i="1"/>
  <c r="AA161" i="1"/>
  <c r="AE160" i="1"/>
  <c r="J130" i="1"/>
  <c r="H130" i="1"/>
  <c r="O129" i="1"/>
  <c r="AV129" i="1"/>
  <c r="AC129" i="1"/>
  <c r="BR180" i="1" l="1"/>
  <c r="BP181" i="1"/>
  <c r="BP182" i="1" s="1"/>
  <c r="AE161" i="1"/>
  <c r="AA162" i="1"/>
  <c r="AA163" i="1" s="1"/>
  <c r="AV130" i="1"/>
  <c r="J131" i="1"/>
  <c r="H131" i="1"/>
  <c r="O130" i="1"/>
  <c r="AC130" i="1"/>
  <c r="BP183" i="1" l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P184" i="1" l="1"/>
  <c r="BP185" i="1" s="1"/>
  <c r="BR183" i="1"/>
  <c r="AA165" i="1"/>
  <c r="AE164" i="1"/>
  <c r="J133" i="1"/>
  <c r="H133" i="1"/>
  <c r="O132" i="1"/>
  <c r="AV132" i="1"/>
  <c r="AC132" i="1"/>
  <c r="BP186" i="1" l="1"/>
  <c r="BR185" i="1"/>
  <c r="BR184" i="1"/>
  <c r="AE165" i="1"/>
  <c r="AA166" i="1"/>
  <c r="AV133" i="1"/>
  <c r="H134" i="1"/>
  <c r="J134" i="1"/>
  <c r="O133" i="1"/>
  <c r="AC133" i="1"/>
  <c r="BR186" i="1" l="1"/>
  <c r="BP187" i="1"/>
  <c r="AE166" i="1"/>
  <c r="AA167" i="1"/>
  <c r="AA168" i="1" s="1"/>
  <c r="AA169" i="1" s="1"/>
  <c r="AV134" i="1"/>
  <c r="J135" i="1"/>
  <c r="H135" i="1"/>
  <c r="O134" i="1"/>
  <c r="AC134" i="1"/>
  <c r="BR187" i="1" l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AE170" i="1" l="1"/>
  <c r="AA171" i="1"/>
  <c r="O136" i="1"/>
  <c r="J137" i="1"/>
  <c r="H137" i="1"/>
  <c r="AV136" i="1"/>
  <c r="AC136" i="1"/>
  <c r="AA172" i="1" l="1"/>
  <c r="AE171" i="1"/>
  <c r="AV137" i="1"/>
  <c r="J138" i="1"/>
  <c r="H138" i="1"/>
  <c r="O137" i="1"/>
  <c r="AC137" i="1"/>
  <c r="AE172" i="1" l="1"/>
  <c r="AA173" i="1"/>
  <c r="AA174" i="1" s="1"/>
  <c r="J139" i="1"/>
  <c r="H139" i="1"/>
  <c r="AV138" i="1"/>
  <c r="O138" i="1"/>
  <c r="AC138" i="1"/>
  <c r="AA175" i="1" l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A176" i="1" l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E176" i="1" l="1"/>
  <c r="AA177" i="1"/>
  <c r="O141" i="1"/>
  <c r="J142" i="1"/>
  <c r="H142" i="1"/>
  <c r="AV141" i="1"/>
  <c r="AC141" i="1"/>
  <c r="AA98" i="3"/>
  <c r="AA99" i="3"/>
  <c r="AA94" i="3"/>
  <c r="AA95" i="3"/>
  <c r="AA93" i="3"/>
  <c r="AE177" i="1" l="1"/>
  <c r="AA178" i="1"/>
  <c r="H143" i="1"/>
  <c r="J143" i="1"/>
  <c r="O142" i="1"/>
  <c r="AV142" i="1"/>
  <c r="AC142" i="1"/>
  <c r="AA96" i="3"/>
  <c r="AA97" i="3"/>
  <c r="AE178" i="1" l="1"/>
  <c r="AA179" i="1"/>
  <c r="O143" i="1"/>
  <c r="J144" i="1"/>
  <c r="H144" i="1"/>
  <c r="AV143" i="1"/>
  <c r="AC143" i="1"/>
  <c r="AA180" i="1" l="1"/>
  <c r="AE179" i="1"/>
  <c r="O144" i="1"/>
  <c r="H145" i="1"/>
  <c r="J145" i="1"/>
  <c r="AV144" i="1"/>
  <c r="AC144" i="1"/>
  <c r="AE180" i="1" l="1"/>
  <c r="AA181" i="1"/>
  <c r="AA182" i="1" s="1"/>
  <c r="J146" i="1"/>
  <c r="H146" i="1"/>
  <c r="AV145" i="1"/>
  <c r="O145" i="1"/>
  <c r="AC145" i="1"/>
  <c r="AE182" i="1" l="1"/>
  <c r="AA183" i="1"/>
  <c r="AE181" i="1"/>
  <c r="J147" i="1"/>
  <c r="H147" i="1"/>
  <c r="O146" i="1"/>
  <c r="AV146" i="1"/>
  <c r="AC146" i="1"/>
  <c r="AA184" i="1" l="1"/>
  <c r="AA185" i="1" s="1"/>
  <c r="AE183" i="1"/>
  <c r="AV147" i="1"/>
  <c r="H148" i="1"/>
  <c r="J148" i="1"/>
  <c r="O147" i="1"/>
  <c r="AC147" i="1"/>
  <c r="AE185" i="1" l="1"/>
  <c r="AA186" i="1"/>
  <c r="AE184" i="1"/>
  <c r="O148" i="1"/>
  <c r="J149" i="1"/>
  <c r="H149" i="1"/>
  <c r="AV148" i="1"/>
  <c r="AC148" i="1"/>
  <c r="AA103" i="3"/>
  <c r="AA100" i="3"/>
  <c r="AA187" i="1" l="1"/>
  <c r="AE186" i="1"/>
  <c r="H150" i="1"/>
  <c r="J150" i="1"/>
  <c r="O149" i="1"/>
  <c r="AV149" i="1"/>
  <c r="AC149" i="1"/>
  <c r="AA101" i="3"/>
  <c r="AA102" i="3"/>
  <c r="AE187" i="1" l="1"/>
  <c r="J151" i="1"/>
  <c r="H151" i="1"/>
  <c r="O150" i="1"/>
  <c r="AV150" i="1"/>
  <c r="AC150" i="1"/>
  <c r="I21" i="3" l="1"/>
  <c r="I35" i="3" s="1"/>
  <c r="AJ21" i="2"/>
  <c r="AD49" i="2"/>
  <c r="AD51" i="2" s="1"/>
  <c r="AD53" i="2" s="1"/>
  <c r="AD55" i="2" s="1"/>
  <c r="AD57" i="2" s="1"/>
  <c r="O151" i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O156" i="1"/>
  <c r="AC156" i="1"/>
  <c r="O157" i="1" l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AV163" i="1"/>
  <c r="AC163" i="1"/>
  <c r="O164" i="1" l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H168" i="1" l="1"/>
  <c r="J168" i="1"/>
  <c r="O167" i="1"/>
  <c r="AV167" i="1"/>
  <c r="AC167" i="1"/>
  <c r="J169" i="1" l="1"/>
  <c r="H169" i="1"/>
  <c r="AV168" i="1"/>
  <c r="O168" i="1"/>
  <c r="AC168" i="1"/>
  <c r="O169" i="1" l="1"/>
  <c r="J170" i="1"/>
  <c r="H170" i="1"/>
  <c r="AV169" i="1"/>
  <c r="AC169" i="1"/>
  <c r="AV170" i="1" l="1"/>
  <c r="H171" i="1"/>
  <c r="J171" i="1"/>
  <c r="O170" i="1"/>
  <c r="AC170" i="1"/>
  <c r="AA127" i="3"/>
  <c r="AA128" i="3"/>
  <c r="AA125" i="3"/>
  <c r="AA126" i="3"/>
  <c r="AA123" i="3"/>
  <c r="AA124" i="3"/>
  <c r="AA122" i="3"/>
  <c r="O171" i="1" l="1"/>
  <c r="J172" i="1"/>
  <c r="H172" i="1"/>
  <c r="AV171" i="1"/>
  <c r="AC171" i="1"/>
  <c r="O172" i="1" l="1"/>
  <c r="J173" i="1"/>
  <c r="H173" i="1"/>
  <c r="AV172" i="1"/>
  <c r="AC172" i="1"/>
  <c r="J174" i="1" l="1"/>
  <c r="H174" i="1"/>
  <c r="O173" i="1"/>
  <c r="AV173" i="1"/>
  <c r="AC173" i="1"/>
  <c r="O174" i="1" l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I23" i="3" s="1"/>
  <c r="I25" i="3" s="1"/>
  <c r="I27" i="3" s="1"/>
  <c r="AV176" i="1"/>
  <c r="AC176" i="1"/>
  <c r="AA136" i="3"/>
  <c r="AA134" i="3"/>
  <c r="AA135" i="3"/>
  <c r="AA132" i="3"/>
  <c r="AA133" i="3"/>
  <c r="AA130" i="3"/>
  <c r="AA131" i="3"/>
  <c r="AA129" i="3"/>
  <c r="N27" i="3" l="1"/>
  <c r="N28" i="3" s="1"/>
  <c r="I34" i="3"/>
  <c r="AV177" i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O187" i="1" l="1"/>
  <c r="AV187" i="1"/>
  <c r="AC187" i="1"/>
  <c r="AA140" i="3"/>
  <c r="AA141" i="3"/>
  <c r="AA139" i="3"/>
  <c r="I32" i="3" l="1"/>
  <c r="AF21" i="2"/>
  <c r="L34" i="3" l="1"/>
  <c r="L35" i="3"/>
  <c r="I36" i="3"/>
  <c r="I28" i="3"/>
  <c r="L32" i="3"/>
  <c r="AA149" i="3" l="1"/>
  <c r="W150" i="3"/>
  <c r="AA150" i="3" s="1"/>
  <c r="AA147" i="3"/>
  <c r="AA148" i="3"/>
  <c r="AA145" i="3"/>
  <c r="AA146" i="3"/>
  <c r="AA143" i="3"/>
  <c r="AA144" i="3"/>
  <c r="AA142" i="3"/>
  <c r="L36" i="3"/>
  <c r="Y150" i="3" s="1"/>
  <c r="Y121" i="3" l="1"/>
  <c r="Y12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<sst xmlns="http://schemas.openxmlformats.org/spreadsheetml/2006/main" count="291" uniqueCount="166">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</sst>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Table'!$BK$40:$BK$187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9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Table'!$N$131:$N$187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Table'!$N$187)</c:f>
              <c:numCache>
                <c:formatCode>_(* #,##0_);_(* \(#,##0\);_(* "-"??_);_(@_)</c:formatCode>
                <c:ptCount val="9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202</xdr:row>
      <xdr:rowOff>0</xdr:rowOff>
    </xdr:from>
    <xdr:to>
      <xdr:col>54</xdr:col>
      <xdr:colOff>160020</xdr:colOff>
      <xdr:row>202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203</xdr:row>
      <xdr:rowOff>0</xdr:rowOff>
    </xdr:from>
    <xdr:to>
      <xdr:col>54</xdr:col>
      <xdr:colOff>160020</xdr:colOff>
      <xdr:row>203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212</xdr:row>
      <xdr:rowOff>99060</xdr:rowOff>
    </xdr:from>
    <xdr:to>
      <xdr:col>22</xdr:col>
      <xdr:colOff>312420</xdr:colOff>
      <xdr:row>213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212</xdr:row>
      <xdr:rowOff>129540</xdr:rowOff>
    </xdr:from>
    <xdr:to>
      <xdr:col>23</xdr:col>
      <xdr:colOff>68580</xdr:colOff>
      <xdr:row>213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60960</xdr:colOff>
      <xdr:row>2</xdr:row>
      <xdr:rowOff>137160</xdr:rowOff>
    </xdr:from>
    <xdr:to>
      <xdr:col>90</xdr:col>
      <xdr:colOff>167640</xdr:colOff>
      <xdr:row>20</xdr:row>
      <xdr:rowOff>30480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227</xdr:row>
      <xdr:rowOff>125730</xdr:rowOff>
    </xdr:from>
    <xdr:to>
      <xdr:col>52</xdr:col>
      <xdr:colOff>533400</xdr:colOff>
      <xdr:row>242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77"/>
  <sheetViews>
    <sheetView tabSelected="1" topLeftCell="A157" zoomScaleNormal="100" workbookViewId="0">
      <selection activeCell="L203" sqref="L20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99" t="s">
        <v>5</v>
      </c>
      <c r="C1" s="599"/>
      <c r="D1" s="599"/>
    </row>
    <row r="2" spans="2:90" ht="15.6" x14ac:dyDescent="0.3">
      <c r="B2" s="599" t="s">
        <v>6</v>
      </c>
      <c r="C2" s="599"/>
      <c r="D2" s="599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2" t="s">
        <v>13</v>
      </c>
      <c r="C3" s="602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0" t="s">
        <v>11</v>
      </c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11"/>
      <c r="AE4" s="325"/>
      <c r="AF4" s="447"/>
      <c r="AG4" s="447"/>
      <c r="AH4" s="447"/>
      <c r="AI4" s="447"/>
      <c r="AJ4" s="12"/>
      <c r="AL4" s="578" t="s">
        <v>14</v>
      </c>
      <c r="AM4" s="579"/>
      <c r="AN4" s="579"/>
      <c r="AO4" s="579"/>
      <c r="AP4" s="579"/>
      <c r="AQ4" s="579"/>
      <c r="AR4" s="579"/>
      <c r="AS4" s="579"/>
      <c r="AT4" s="579"/>
      <c r="AU4" s="579"/>
      <c r="AV4" s="579"/>
      <c r="AW4" s="579"/>
      <c r="AX4" s="579"/>
      <c r="AY4" s="579"/>
      <c r="AZ4" s="579"/>
      <c r="BA4" s="579"/>
      <c r="BB4" s="579"/>
      <c r="BC4" s="579"/>
      <c r="BD4" s="579"/>
      <c r="BE4" s="579"/>
      <c r="BF4" s="579"/>
      <c r="BG4" s="579"/>
      <c r="BH4" s="579"/>
      <c r="BI4" s="579"/>
      <c r="BJ4" s="579"/>
      <c r="BK4" s="579"/>
      <c r="BL4" s="579"/>
      <c r="BM4" s="579"/>
      <c r="BN4" s="579"/>
      <c r="BO4" s="579"/>
      <c r="BP4" s="579"/>
      <c r="BQ4" s="579"/>
      <c r="BR4" s="579"/>
      <c r="BS4" s="579"/>
      <c r="BT4" s="579"/>
      <c r="BU4" s="5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3" t="s">
        <v>12</v>
      </c>
      <c r="G6" s="603"/>
      <c r="H6" s="603"/>
      <c r="I6" s="603"/>
      <c r="J6" s="603"/>
      <c r="K6" s="603"/>
      <c r="L6" s="603"/>
      <c r="M6" s="335"/>
      <c r="N6" s="543"/>
      <c r="O6" s="335"/>
      <c r="P6" s="336"/>
      <c r="Q6" s="609" t="s">
        <v>124</v>
      </c>
      <c r="R6" s="603"/>
      <c r="S6" s="603"/>
      <c r="T6" s="603"/>
      <c r="U6" s="610"/>
      <c r="V6" s="3"/>
      <c r="W6" s="8" t="s">
        <v>7</v>
      </c>
      <c r="X6" s="30"/>
      <c r="Y6" s="604">
        <v>1.2500000000000001E-2</v>
      </c>
      <c r="Z6" s="604"/>
      <c r="AA6" s="604"/>
      <c r="AB6" s="604"/>
      <c r="AC6" s="604"/>
      <c r="AD6" s="604"/>
      <c r="AE6" s="604"/>
      <c r="AF6" s="604"/>
      <c r="AG6" s="604"/>
      <c r="AH6" s="604"/>
      <c r="AI6" s="604"/>
      <c r="AJ6" s="605"/>
      <c r="AK6" s="3"/>
      <c r="AL6" s="587" t="s">
        <v>27</v>
      </c>
      <c r="AM6" s="588"/>
      <c r="AN6" s="588"/>
      <c r="AO6" s="588"/>
      <c r="AP6" s="588"/>
      <c r="AQ6" s="588"/>
      <c r="AR6" s="588"/>
      <c r="AS6" s="588"/>
      <c r="AT6" s="588"/>
      <c r="AU6" s="588"/>
      <c r="AV6" s="588"/>
      <c r="AW6" s="588"/>
      <c r="AX6" s="588"/>
      <c r="AY6" s="589"/>
      <c r="AZ6" s="3"/>
      <c r="BA6" s="590" t="s">
        <v>7</v>
      </c>
      <c r="BB6" s="582"/>
      <c r="BC6" s="582"/>
      <c r="BD6" s="97"/>
      <c r="BE6" s="581" t="s">
        <v>26</v>
      </c>
      <c r="BF6" s="581"/>
      <c r="BG6" s="581"/>
      <c r="BH6" s="581"/>
      <c r="BI6" s="581"/>
      <c r="BJ6" s="581"/>
      <c r="BK6" s="581"/>
      <c r="BL6" s="581"/>
      <c r="BM6" s="581"/>
      <c r="BN6" s="581"/>
      <c r="BO6" s="581"/>
      <c r="BP6" s="581"/>
      <c r="BQ6" s="581"/>
      <c r="BR6" s="582"/>
      <c r="BS6" s="582"/>
      <c r="BT6" s="582"/>
      <c r="BU6" s="583"/>
      <c r="BV6" s="3"/>
    </row>
    <row r="7" spans="2:90" ht="16.2" x14ac:dyDescent="0.3">
      <c r="D7" s="584" t="s">
        <v>20</v>
      </c>
      <c r="E7" s="585"/>
      <c r="F7" s="585"/>
      <c r="G7" s="585"/>
      <c r="H7" s="585"/>
      <c r="I7" s="585"/>
      <c r="J7" s="585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06" t="s">
        <v>35</v>
      </c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8"/>
      <c r="AK7" s="3"/>
      <c r="AL7" s="584" t="s">
        <v>76</v>
      </c>
      <c r="AM7" s="585"/>
      <c r="AN7" s="585"/>
      <c r="AO7" s="585"/>
      <c r="AP7" s="585"/>
      <c r="AQ7" s="585"/>
      <c r="AR7" s="585"/>
      <c r="AS7" s="585"/>
      <c r="AT7" s="585"/>
      <c r="AU7" s="585"/>
      <c r="AV7" s="585"/>
      <c r="AW7" s="585"/>
      <c r="AX7" s="585"/>
      <c r="AY7" s="586"/>
      <c r="BA7" s="584" t="s">
        <v>25</v>
      </c>
      <c r="BB7" s="585"/>
      <c r="BC7" s="585"/>
      <c r="BD7" s="585"/>
      <c r="BE7" s="585"/>
      <c r="BF7" s="585"/>
      <c r="BG7" s="585"/>
      <c r="BH7" s="585"/>
      <c r="BI7" s="585"/>
      <c r="BJ7" s="585"/>
      <c r="BK7" s="585"/>
      <c r="BL7" s="585"/>
      <c r="BM7" s="585"/>
      <c r="BN7" s="585"/>
      <c r="BO7" s="585"/>
      <c r="BP7" s="585"/>
      <c r="BQ7" s="585"/>
      <c r="BR7" s="585"/>
      <c r="BS7" s="585"/>
      <c r="BT7" s="585"/>
      <c r="BU7" s="586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6" t="s">
        <v>1</v>
      </c>
      <c r="BB8" s="577"/>
      <c r="BC8" s="577"/>
      <c r="BD8" s="64"/>
      <c r="BE8" s="577" t="s">
        <v>24</v>
      </c>
      <c r="BF8" s="577"/>
      <c r="BG8" s="577"/>
      <c r="BH8" s="577"/>
      <c r="BI8" s="591"/>
      <c r="BJ8" s="592" t="s">
        <v>124</v>
      </c>
      <c r="BK8" s="593"/>
      <c r="BL8" s="593"/>
      <c r="BM8" s="594"/>
      <c r="BN8" s="576" t="s">
        <v>24</v>
      </c>
      <c r="BO8" s="577"/>
      <c r="BP8" s="577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</f>
        <v>2849050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27133.809523809523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</f>
        <v>132684</v>
      </c>
      <c r="AB114" s="33"/>
      <c r="AC114" s="46">
        <f t="shared" si="73"/>
        <v>4.6571313244765801E-2</v>
      </c>
      <c r="AD114" s="33"/>
      <c r="AE114" s="33">
        <f t="shared" si="74"/>
        <v>1263.6571428571428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0.41599094434987099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2907141</v>
      </c>
      <c r="I115" s="505" t="s">
        <v>150</v>
      </c>
      <c r="J115" s="38">
        <f t="shared" si="70"/>
        <v>2.0389603552061212E-2</v>
      </c>
      <c r="K115" s="16"/>
      <c r="L115" s="16"/>
      <c r="M115" s="16"/>
      <c r="N115" s="16"/>
      <c r="O115" s="16">
        <f t="shared" si="71"/>
        <v>27425.858490566039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133300</v>
      </c>
      <c r="AB115" s="33"/>
      <c r="AC115" s="46">
        <f t="shared" si="73"/>
        <v>4.5852609144172919E-2</v>
      </c>
      <c r="AD115" s="33"/>
      <c r="AE115" s="33">
        <f t="shared" si="74"/>
        <v>1257.5471698113208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0.42498385871204736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2956644</v>
      </c>
      <c r="I116" s="505" t="s">
        <v>150</v>
      </c>
      <c r="J116" s="38">
        <f t="shared" si="70"/>
        <v>1.6023990580436243E-2</v>
      </c>
      <c r="K116" s="16"/>
      <c r="L116" s="16"/>
      <c r="M116" s="16"/>
      <c r="N116" s="16"/>
      <c r="O116" s="16">
        <f t="shared" si="71"/>
        <v>27632.186915887851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133554</v>
      </c>
      <c r="AB116" s="33"/>
      <c r="AC116" s="46">
        <f t="shared" si="73"/>
        <v>4.5170808524800418E-2</v>
      </c>
      <c r="AD116" s="33"/>
      <c r="AE116" s="33">
        <f t="shared" si="74"/>
        <v>1248.1682242990655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0.42629582729608301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3001174</v>
      </c>
      <c r="I117" s="16"/>
      <c r="J117" s="38">
        <f t="shared" si="70"/>
        <v>1.5060994830625533E-2</v>
      </c>
      <c r="K117" s="16"/>
      <c r="L117" s="16"/>
      <c r="M117" s="16"/>
      <c r="N117" s="16">
        <f>SUM(D111:D117)</f>
        <v>350953</v>
      </c>
      <c r="O117" s="16">
        <f t="shared" si="71"/>
        <v>27788.64814814815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133805</v>
      </c>
      <c r="AB117" s="33"/>
      <c r="AC117" s="46">
        <f t="shared" si="73"/>
        <v>4.4584219375484395E-2</v>
      </c>
      <c r="AD117" s="33"/>
      <c r="AE117" s="33">
        <f t="shared" si="74"/>
        <v>1238.9351851851852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0.42835203823570378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3054786</v>
      </c>
      <c r="I118" s="16"/>
      <c r="J118" s="38">
        <f t="shared" si="70"/>
        <v>1.7863676014786212E-2</v>
      </c>
      <c r="K118" s="16"/>
      <c r="L118" s="16"/>
      <c r="M118" s="16"/>
      <c r="N118" s="16"/>
      <c r="O118" s="16">
        <f t="shared" si="71"/>
        <v>28025.559633027522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134183</v>
      </c>
      <c r="AB118" s="33"/>
      <c r="AC118" s="46">
        <f t="shared" si="73"/>
        <v>4.3925499200271313E-2</v>
      </c>
      <c r="AD118" s="33"/>
      <c r="AE118" s="33">
        <f t="shared" si="74"/>
        <v>1231.0366972477063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0.43372825461423486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3110228</v>
      </c>
      <c r="I119" s="16"/>
      <c r="J119" s="38">
        <f t="shared" si="70"/>
        <v>1.8149225510395817E-2</v>
      </c>
      <c r="K119" s="16"/>
      <c r="L119" s="16"/>
      <c r="M119" s="16"/>
      <c r="N119" s="16"/>
      <c r="O119" s="16">
        <f t="shared" si="71"/>
        <v>28274.799999999999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135176</v>
      </c>
      <c r="AB119" s="33"/>
      <c r="AC119" s="46">
        <f t="shared" si="73"/>
        <v>4.3461765504008064E-2</v>
      </c>
      <c r="AD119" s="33"/>
      <c r="AE119" s="33">
        <f t="shared" si="74"/>
        <v>1228.8727272727272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0.43561533109469786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3172076</v>
      </c>
      <c r="I120" s="16"/>
      <c r="J120" s="38">
        <f t="shared" si="70"/>
        <v>1.9885358886872602E-2</v>
      </c>
      <c r="K120" s="16"/>
      <c r="L120" s="16"/>
      <c r="M120" s="16"/>
      <c r="N120" s="16"/>
      <c r="O120" s="16">
        <f t="shared" si="71"/>
        <v>28577.261261261261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136066</v>
      </c>
      <c r="AB120" s="33"/>
      <c r="AC120" s="46">
        <f t="shared" si="73"/>
        <v>4.2894936943503242E-2</v>
      </c>
      <c r="AD120" s="33"/>
      <c r="AE120" s="33">
        <f t="shared" si="74"/>
        <v>1225.8198198198197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0.43904338988094865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3233143</v>
      </c>
      <c r="I121" s="16"/>
      <c r="J121" s="38">
        <f t="shared" si="70"/>
        <v>1.9251430293599523E-2</v>
      </c>
      <c r="K121" s="16"/>
      <c r="L121" s="16"/>
      <c r="M121" s="16"/>
      <c r="N121" s="16"/>
      <c r="O121" s="16">
        <f t="shared" si="71"/>
        <v>28867.348214285714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137026</v>
      </c>
      <c r="AB121" s="33"/>
      <c r="AC121" s="46">
        <f t="shared" si="73"/>
        <v>4.2381670096249997E-2</v>
      </c>
      <c r="AD121" s="33"/>
      <c r="AE121" s="33">
        <f t="shared" si="74"/>
        <v>1223.4464285714287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0.44118927000754377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3304930</v>
      </c>
      <c r="I122" s="16"/>
      <c r="J122" s="38">
        <f t="shared" si="70"/>
        <v>2.2203471977577237E-2</v>
      </c>
      <c r="K122" s="16"/>
      <c r="L122" s="16"/>
      <c r="M122" s="16"/>
      <c r="N122" s="16"/>
      <c r="O122" s="16">
        <f t="shared" si="71"/>
        <v>29247.16814159292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137875</v>
      </c>
      <c r="AB122" s="33"/>
      <c r="AC122" s="46">
        <f t="shared" si="73"/>
        <v>4.1717978898191489E-2</v>
      </c>
      <c r="AD122" s="33"/>
      <c r="AE122" s="33">
        <f t="shared" si="74"/>
        <v>1220.1327433628319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0.4419140496167846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3366649</v>
      </c>
      <c r="I123" s="16"/>
      <c r="J123" s="38">
        <f t="shared" si="70"/>
        <v>1.867482821118753E-2</v>
      </c>
      <c r="K123" s="16"/>
      <c r="L123" s="16"/>
      <c r="M123" s="16"/>
      <c r="N123" s="16"/>
      <c r="O123" s="16">
        <f t="shared" si="71"/>
        <v>29532.008771929824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138606</v>
      </c>
      <c r="AB123" s="33"/>
      <c r="AC123" s="46">
        <f t="shared" si="73"/>
        <v>4.1170315052148292E-2</v>
      </c>
      <c r="AD123" s="33"/>
      <c r="AE123" s="33">
        <f t="shared" si="74"/>
        <v>1215.8421052631579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0.44270905579999581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3424998</v>
      </c>
      <c r="I124" s="16"/>
      <c r="J124" s="38">
        <f t="shared" si="70"/>
        <v>1.7331477085968865E-2</v>
      </c>
      <c r="K124" s="16"/>
      <c r="L124" s="16"/>
      <c r="M124" s="16"/>
      <c r="N124" s="16">
        <f>SUM(D118:D124)</f>
        <v>423824</v>
      </c>
      <c r="O124" s="16">
        <f t="shared" si="71"/>
        <v>29782.591304347825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138986</v>
      </c>
      <c r="AB124" s="33"/>
      <c r="AC124" s="46">
        <f t="shared" si="73"/>
        <v>4.0579877710877496E-2</v>
      </c>
      <c r="AD124" s="33"/>
      <c r="AE124" s="33">
        <f t="shared" si="74"/>
        <v>1208.5739130434783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0.44294449223036042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3490486</v>
      </c>
      <c r="I125" s="16"/>
      <c r="J125" s="38">
        <f t="shared" si="70"/>
        <v>1.9120595106916851E-2</v>
      </c>
      <c r="K125" s="16"/>
      <c r="L125" s="16"/>
      <c r="M125" s="16"/>
      <c r="N125" s="16"/>
      <c r="O125" s="16">
        <f t="shared" si="71"/>
        <v>30090.396551724138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139451</v>
      </c>
      <c r="AB125" s="33"/>
      <c r="AC125" s="46">
        <f t="shared" si="73"/>
        <v>3.9951743109698762E-2</v>
      </c>
      <c r="AD125" s="33"/>
      <c r="AE125" s="33">
        <f t="shared" si="74"/>
        <v>1202.1637931034484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0.44391210851440172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3556534</v>
      </c>
      <c r="I126" s="16"/>
      <c r="J126" s="38">
        <f t="shared" si="70"/>
        <v>1.8922293342531669E-2</v>
      </c>
      <c r="K126" s="16"/>
      <c r="L126" s="16"/>
      <c r="M126" s="16"/>
      <c r="N126" s="16"/>
      <c r="O126" s="16">
        <f t="shared" si="71"/>
        <v>30397.726495726496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140387</v>
      </c>
      <c r="AB126" s="33"/>
      <c r="AC126" s="46">
        <f t="shared" si="73"/>
        <v>3.9472981278964293E-2</v>
      </c>
      <c r="AD126" s="33"/>
      <c r="AE126" s="33">
        <f t="shared" si="74"/>
        <v>1199.8888888888889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0.44993102835513454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3628539</v>
      </c>
      <c r="I127" s="16"/>
      <c r="J127" s="38">
        <f t="shared" ref="J127:J164" si="90">+D127/H126</f>
        <v>2.0245834849322401E-2</v>
      </c>
      <c r="K127" s="16"/>
      <c r="L127" s="16"/>
      <c r="M127" s="16"/>
      <c r="N127" s="16"/>
      <c r="O127" s="16">
        <f t="shared" ref="O127:O150" si="91">+H127/BW127</f>
        <v>30750.330508474577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141389</v>
      </c>
      <c r="AB127" s="33"/>
      <c r="AC127" s="46">
        <f t="shared" ref="AC127:AC164" si="94">+AA127/H127</f>
        <v>3.8965820678791105E-2</v>
      </c>
      <c r="AD127" s="33"/>
      <c r="AE127" s="33">
        <f t="shared" ref="AE127:AE164" si="95">+AA127/BW127</f>
        <v>1198.2118644067796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0.45361562876959571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3701927</v>
      </c>
      <c r="I128" s="16"/>
      <c r="J128" s="38">
        <f t="shared" si="90"/>
        <v>2.0225220123030234E-2</v>
      </c>
      <c r="K128" s="16"/>
      <c r="L128" s="16"/>
      <c r="M128" s="16"/>
      <c r="N128" s="16"/>
      <c r="O128" s="16">
        <f t="shared" si="91"/>
        <v>31108.63025210084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142352</v>
      </c>
      <c r="AB128" s="33"/>
      <c r="AC128" s="46">
        <f t="shared" si="94"/>
        <v>3.8453486522019478E-2</v>
      </c>
      <c r="AD128" s="33"/>
      <c r="AE128" s="33">
        <f t="shared" si="95"/>
        <v>1196.2352941176471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0.45371856333201599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3776914</v>
      </c>
      <c r="I129" s="16"/>
      <c r="J129" s="38">
        <f t="shared" si="90"/>
        <v>2.0256207105110391E-2</v>
      </c>
      <c r="K129" s="16"/>
      <c r="L129" s="16"/>
      <c r="M129" s="16"/>
      <c r="N129" s="16"/>
      <c r="O129" s="16">
        <f t="shared" si="91"/>
        <v>31474.283333333333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143298</v>
      </c>
      <c r="AB129" s="33"/>
      <c r="AC129" s="46">
        <f t="shared" si="94"/>
        <v>3.7940498512807015E-2</v>
      </c>
      <c r="AD129" s="33"/>
      <c r="AE129" s="33">
        <f t="shared" si="95"/>
        <v>1194.1500000000001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0.46102002852063878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3840173</v>
      </c>
      <c r="I130" s="16"/>
      <c r="J130" s="479">
        <f t="shared" si="90"/>
        <v>1.6748858989111215E-2</v>
      </c>
      <c r="K130" s="16"/>
      <c r="L130" s="16"/>
      <c r="M130" s="16"/>
      <c r="N130" s="16"/>
      <c r="O130" s="16">
        <f t="shared" si="91"/>
        <v>31736.96694214876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144111</v>
      </c>
      <c r="AB130" s="33"/>
      <c r="AC130" s="46">
        <f t="shared" si="94"/>
        <v>3.752721557075684E-2</v>
      </c>
      <c r="AD130" s="33"/>
      <c r="AE130" s="33">
        <f t="shared" si="95"/>
        <v>1191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0.46224323747914481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3905452</v>
      </c>
      <c r="I131" s="16"/>
      <c r="J131" s="479">
        <f t="shared" si="90"/>
        <v>1.699897374415163E-2</v>
      </c>
      <c r="K131" s="16"/>
      <c r="L131" s="16"/>
      <c r="M131" s="16"/>
      <c r="N131" s="16">
        <f>SUM(D125:D131)</f>
        <v>480454</v>
      </c>
      <c r="O131" s="16">
        <f t="shared" si="91"/>
        <v>32011.901639344262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144523</v>
      </c>
      <c r="AB131" s="33"/>
      <c r="AC131" s="46">
        <f t="shared" si="94"/>
        <v>3.7005447768913818E-2</v>
      </c>
      <c r="AD131" s="33"/>
      <c r="AE131" s="33">
        <f t="shared" si="95"/>
        <v>1184.6147540983607</v>
      </c>
      <c r="AF131" s="50"/>
      <c r="AG131" s="33">
        <f>SUM(W125:W131)</f>
        <v>5537</v>
      </c>
      <c r="AH131" s="33">
        <f>SUM(D102:D198)</f>
        <v>4717280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0.4614928054422382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3968331</v>
      </c>
      <c r="I132" s="16"/>
      <c r="J132" s="479">
        <f t="shared" si="90"/>
        <v>1.610031310076273E-2</v>
      </c>
      <c r="K132" s="16"/>
      <c r="L132" s="16"/>
      <c r="M132" s="16"/>
      <c r="N132" s="16"/>
      <c r="O132" s="16">
        <f t="shared" si="91"/>
        <v>32262.853658536584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145068</v>
      </c>
      <c r="AB132" s="33"/>
      <c r="AC132" s="46">
        <f t="shared" si="94"/>
        <v>3.6556426366651372E-2</v>
      </c>
      <c r="AD132" s="33"/>
      <c r="AE132" s="33">
        <f t="shared" si="95"/>
        <v>1179.4146341463415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0.46618817835508175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4035810</v>
      </c>
      <c r="I133" s="16"/>
      <c r="J133" s="479">
        <f t="shared" si="90"/>
        <v>1.7004377911015993E-2</v>
      </c>
      <c r="K133" s="16"/>
      <c r="L133" s="16"/>
      <c r="M133" s="16"/>
      <c r="N133" s="16"/>
      <c r="O133" s="16">
        <f t="shared" si="91"/>
        <v>32546.854838709678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146233</v>
      </c>
      <c r="AB133" s="33"/>
      <c r="AC133" s="46">
        <f t="shared" si="94"/>
        <v>3.6233866311843221E-2</v>
      </c>
      <c r="AD133" s="33"/>
      <c r="AE133" s="33">
        <f t="shared" si="95"/>
        <v>1179.2983870967741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0.46746080712422039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4107777</v>
      </c>
      <c r="I134" s="16"/>
      <c r="J134" s="479">
        <f t="shared" si="90"/>
        <v>1.7832108052658575E-2</v>
      </c>
      <c r="K134" s="16"/>
      <c r="L134" s="16"/>
      <c r="M134" s="16"/>
      <c r="N134" s="16"/>
      <c r="O134" s="16">
        <f t="shared" si="91"/>
        <v>32862.216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147438</v>
      </c>
      <c r="AB134" s="33"/>
      <c r="AC134" s="46">
        <f t="shared" si="94"/>
        <v>3.5892406038594594E-2</v>
      </c>
      <c r="AD134" s="33"/>
      <c r="AE134" s="33">
        <f t="shared" si="95"/>
        <v>1179.5039999999999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0.47291685989770138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4177220</v>
      </c>
      <c r="I135" s="16"/>
      <c r="J135" s="479">
        <f t="shared" si="90"/>
        <v>1.6905250698857312E-2</v>
      </c>
      <c r="K135" s="16"/>
      <c r="L135" s="16"/>
      <c r="M135" s="16"/>
      <c r="N135" s="16"/>
      <c r="O135" s="16">
        <f t="shared" si="91"/>
        <v>33152.539682539682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148604</v>
      </c>
      <c r="AB135" s="33"/>
      <c r="AC135" s="46">
        <f t="shared" si="94"/>
        <v>3.5574856004711268E-2</v>
      </c>
      <c r="AD135" s="33"/>
      <c r="AE135" s="33">
        <f t="shared" si="95"/>
        <v>1179.3968253968253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0.47390776640923871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4255198</v>
      </c>
      <c r="I136" s="16"/>
      <c r="J136" s="479">
        <f t="shared" si="90"/>
        <v>1.8667439110221631E-2</v>
      </c>
      <c r="K136" s="16"/>
      <c r="L136" s="16"/>
      <c r="M136" s="16"/>
      <c r="N136" s="16"/>
      <c r="O136" s="16">
        <f t="shared" si="91"/>
        <v>33505.496062992126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149745</v>
      </c>
      <c r="AB136" s="33"/>
      <c r="AC136" s="46">
        <f t="shared" si="94"/>
        <v>3.519107688995906E-2</v>
      </c>
      <c r="AD136" s="33"/>
      <c r="AE136" s="33">
        <f t="shared" si="95"/>
        <v>1179.0944881889764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0.47656818789630939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4322611</v>
      </c>
      <c r="I137" s="16"/>
      <c r="J137" s="479">
        <f t="shared" si="90"/>
        <v>1.5842506036146849E-2</v>
      </c>
      <c r="K137" s="16"/>
      <c r="L137" s="16"/>
      <c r="M137" s="16"/>
      <c r="N137" s="16"/>
      <c r="O137" s="16">
        <f t="shared" si="91"/>
        <v>33770.3984375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150653</v>
      </c>
      <c r="AB137" s="33"/>
      <c r="AC137" s="46">
        <f t="shared" si="94"/>
        <v>3.4852314955012141E-2</v>
      </c>
      <c r="AD137" s="33"/>
      <c r="AE137" s="33">
        <f t="shared" si="95"/>
        <v>1176.9765625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0.47695524765008929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4378741</v>
      </c>
      <c r="I138" s="16"/>
      <c r="J138" s="479">
        <f t="shared" si="90"/>
        <v>1.2985207320297848E-2</v>
      </c>
      <c r="K138" s="16"/>
      <c r="L138" s="16"/>
      <c r="M138" s="16"/>
      <c r="N138" s="16">
        <f>SUM(D132:D138)</f>
        <v>473289</v>
      </c>
      <c r="O138" s="16">
        <f t="shared" si="91"/>
        <v>33943.728682170542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151103</v>
      </c>
      <c r="AB138" s="33"/>
      <c r="AC138" s="46">
        <f t="shared" si="94"/>
        <v>3.4508320999118242E-2</v>
      </c>
      <c r="AD138" s="33"/>
      <c r="AE138" s="33">
        <f t="shared" si="95"/>
        <v>1171.3410852713178</v>
      </c>
      <c r="AF138" s="50"/>
      <c r="AG138" s="33">
        <f>SUM(W132:W138)</f>
        <v>6580</v>
      </c>
      <c r="AH138" s="33">
        <f>SUM(D109:D205)</f>
        <v>4497708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0.47733560856876439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4440312</v>
      </c>
      <c r="I139" s="16"/>
      <c r="J139" s="479">
        <f t="shared" si="90"/>
        <v>1.406134777096887E-2</v>
      </c>
      <c r="K139" s="16"/>
      <c r="L139" s="16"/>
      <c r="M139" s="16"/>
      <c r="N139" s="16"/>
      <c r="O139" s="16">
        <f t="shared" si="91"/>
        <v>34156.24615384615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151699</v>
      </c>
      <c r="AB139" s="33"/>
      <c r="AC139" s="46">
        <f t="shared" si="94"/>
        <v>3.4164040725066167E-2</v>
      </c>
      <c r="AD139" s="33"/>
      <c r="AE139" s="33">
        <f t="shared" si="95"/>
        <v>1166.9153846153847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0.48118307902687918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4505041</v>
      </c>
      <c r="I140" s="16"/>
      <c r="J140" s="479">
        <f t="shared" si="90"/>
        <v>1.4577579233171002E-2</v>
      </c>
      <c r="K140" s="16"/>
      <c r="L140" s="16"/>
      <c r="M140" s="16"/>
      <c r="N140" s="16"/>
      <c r="O140" s="16">
        <f t="shared" si="91"/>
        <v>34389.625954198476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95" si="109">+V139+1</f>
        <v>32</v>
      </c>
      <c r="W140" s="34">
        <v>1245</v>
      </c>
      <c r="X140" s="33"/>
      <c r="Y140" s="33"/>
      <c r="Z140" s="33"/>
      <c r="AA140" s="33">
        <f t="shared" si="93"/>
        <v>152944</v>
      </c>
      <c r="AB140" s="33"/>
      <c r="AC140" s="46">
        <f t="shared" si="94"/>
        <v>3.3949524543727794E-2</v>
      </c>
      <c r="AD140" s="33"/>
      <c r="AE140" s="33">
        <f t="shared" si="95"/>
        <v>1167.5114503816794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0.48521067843777671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4571962</v>
      </c>
      <c r="I141" s="16"/>
      <c r="J141" s="479">
        <f t="shared" si="90"/>
        <v>1.4854692776380948E-2</v>
      </c>
      <c r="K141" s="16"/>
      <c r="L141" s="16"/>
      <c r="M141" s="16"/>
      <c r="N141" s="16"/>
      <c r="O141" s="16">
        <f t="shared" si="91"/>
        <v>34636.07575757576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154429</v>
      </c>
      <c r="AB141" s="33"/>
      <c r="AC141" s="46">
        <f t="shared" si="94"/>
        <v>3.3777402349363356E-2</v>
      </c>
      <c r="AD141" s="33"/>
      <c r="AE141" s="33">
        <f t="shared" si="95"/>
        <v>1169.9166666666667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0.49104607606099965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4640531</v>
      </c>
      <c r="I142" s="16"/>
      <c r="J142" s="479">
        <f t="shared" si="90"/>
        <v>1.4997718703698763E-2</v>
      </c>
      <c r="K142" s="16"/>
      <c r="L142" s="16"/>
      <c r="M142" s="16"/>
      <c r="N142" s="16"/>
      <c r="O142" s="16">
        <f t="shared" si="91"/>
        <v>34891.210526315786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155894</v>
      </c>
      <c r="AB142" s="33"/>
      <c r="AC142" s="46">
        <f t="shared" si="94"/>
        <v>3.3594000341771235E-2</v>
      </c>
      <c r="AD142" s="33"/>
      <c r="AE142" s="33">
        <f t="shared" si="95"/>
        <v>1172.1353383458647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0.49239300416267018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4711614</v>
      </c>
      <c r="I143" s="16"/>
      <c r="J143" s="479">
        <f t="shared" si="90"/>
        <v>1.531785909845231E-2</v>
      </c>
      <c r="K143" s="16"/>
      <c r="L143" s="16"/>
      <c r="M143" s="16"/>
      <c r="N143" s="16"/>
      <c r="O143" s="16">
        <f t="shared" si="91"/>
        <v>35161.298507462685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157356</v>
      </c>
      <c r="AB143" s="33"/>
      <c r="AC143" s="46">
        <f t="shared" si="94"/>
        <v>3.3397472713172172E-2</v>
      </c>
      <c r="AD143" s="33"/>
      <c r="AE143" s="33">
        <f t="shared" si="95"/>
        <v>1174.2985074626865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0.4940073613840183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4770155</v>
      </c>
      <c r="I144" s="16"/>
      <c r="J144" s="479">
        <f t="shared" si="90"/>
        <v>1.2424829368449962E-2</v>
      </c>
      <c r="K144" s="16"/>
      <c r="L144" s="16"/>
      <c r="M144" s="16"/>
      <c r="N144" s="16"/>
      <c r="O144" s="16">
        <f t="shared" si="91"/>
        <v>35334.481481481482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158479</v>
      </c>
      <c r="AB144" s="33"/>
      <c r="AC144" s="46">
        <f t="shared" si="94"/>
        <v>3.3223029440343131E-2</v>
      </c>
      <c r="AD144" s="33"/>
      <c r="AE144" s="33">
        <f t="shared" si="95"/>
        <v>1173.9185185185186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0.49535140891648177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4819193</v>
      </c>
      <c r="I145" s="16"/>
      <c r="J145" s="479">
        <f t="shared" si="90"/>
        <v>1.0280169093037857E-2</v>
      </c>
      <c r="K145" s="16"/>
      <c r="L145" s="16"/>
      <c r="M145" s="16"/>
      <c r="N145" s="16">
        <f>SUM(D139:D145)</f>
        <v>440452</v>
      </c>
      <c r="O145" s="16">
        <f t="shared" si="91"/>
        <v>35435.242647058825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158946</v>
      </c>
      <c r="AB145" s="33"/>
      <c r="AC145" s="46">
        <f t="shared" si="94"/>
        <v>3.2981870616096927E-2</v>
      </c>
      <c r="AD145" s="33"/>
      <c r="AE145" s="33">
        <f t="shared" si="95"/>
        <v>1168.7205882352941</v>
      </c>
      <c r="AF145" s="50"/>
      <c r="AG145" s="33">
        <f>SUM(W139:W145)</f>
        <v>7843</v>
      </c>
      <c r="AH145" s="33">
        <f>SUM(D116:D212)</f>
        <v>5158648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0.49390364735340542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4867839</v>
      </c>
      <c r="I146" s="16"/>
      <c r="J146" s="479">
        <f t="shared" si="90"/>
        <v>1.0094221169394959E-2</v>
      </c>
      <c r="K146" s="16"/>
      <c r="L146" s="16"/>
      <c r="M146" s="16"/>
      <c r="N146" s="16"/>
      <c r="O146" s="16">
        <f t="shared" si="91"/>
        <v>35531.671532846718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159508</v>
      </c>
      <c r="AB146" s="33"/>
      <c r="AC146" s="46">
        <f t="shared" si="94"/>
        <v>3.2767723008094558E-2</v>
      </c>
      <c r="AD146" s="33"/>
      <c r="AE146" s="33">
        <f t="shared" si="95"/>
        <v>1164.2919708029196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0.5026456298164339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4922403</v>
      </c>
      <c r="I147" s="16"/>
      <c r="J147" s="479">
        <f t="shared" si="90"/>
        <v>1.1209080661870699E-2</v>
      </c>
      <c r="K147" s="16"/>
      <c r="L147" s="16"/>
      <c r="M147" s="16"/>
      <c r="N147" s="16"/>
      <c r="O147" s="16">
        <f t="shared" si="91"/>
        <v>35669.586956521736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160867</v>
      </c>
      <c r="AB147" s="33"/>
      <c r="AC147" s="46">
        <f t="shared" si="94"/>
        <v>3.268058304043777E-2</v>
      </c>
      <c r="AD147" s="33"/>
      <c r="AE147" s="33">
        <f t="shared" si="95"/>
        <v>1165.7028985507247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0.50416026481375054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4977551</v>
      </c>
      <c r="I148" s="16"/>
      <c r="J148" s="479">
        <f t="shared" si="90"/>
        <v>1.1203471150167916E-2</v>
      </c>
      <c r="K148" s="16"/>
      <c r="L148" s="16"/>
      <c r="M148" s="16"/>
      <c r="N148" s="16"/>
      <c r="O148" s="16">
        <f t="shared" si="91"/>
        <v>35809.719424460432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162186</v>
      </c>
      <c r="AB148" s="33"/>
      <c r="AC148" s="46">
        <f t="shared" si="94"/>
        <v>3.2583493368526006E-2</v>
      </c>
      <c r="AD148" s="33"/>
      <c r="AE148" s="33">
        <f t="shared" si="95"/>
        <v>1166.8057553956835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0.51031862857859212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5036261</v>
      </c>
      <c r="I149" s="16"/>
      <c r="J149" s="479">
        <f t="shared" si="90"/>
        <v>1.1794956997929302E-2</v>
      </c>
      <c r="K149" s="16"/>
      <c r="L149" s="16"/>
      <c r="M149" s="16"/>
      <c r="N149" s="16"/>
      <c r="O149" s="16">
        <f t="shared" si="91"/>
        <v>35973.292857142857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163389</v>
      </c>
      <c r="AB149" s="33"/>
      <c r="AC149" s="46">
        <f t="shared" si="94"/>
        <v>3.2442520353889524E-2</v>
      </c>
      <c r="AD149" s="33"/>
      <c r="AE149" s="33">
        <f t="shared" si="95"/>
        <v>1167.0642857142857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0.50949146599034478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5099507</v>
      </c>
      <c r="I150" s="16"/>
      <c r="J150" s="479">
        <f t="shared" si="90"/>
        <v>1.2558125958920715E-2</v>
      </c>
      <c r="K150" s="16"/>
      <c r="L150" s="16"/>
      <c r="M150" s="16"/>
      <c r="N150" s="16"/>
      <c r="O150" s="16">
        <f t="shared" si="91"/>
        <v>36166.716312056735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164679</v>
      </c>
      <c r="AB150" s="33"/>
      <c r="AC150" s="46">
        <f t="shared" si="94"/>
        <v>3.2293121668427946E-2</v>
      </c>
      <c r="AD150" s="33"/>
      <c r="AE150" s="33">
        <f t="shared" si="95"/>
        <v>1167.936170212766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0.5131803917515948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5153706</v>
      </c>
      <c r="I151" s="16"/>
      <c r="J151" s="479">
        <f t="shared" si="90"/>
        <v>1.0628282302583367E-2</v>
      </c>
      <c r="K151" s="16"/>
      <c r="L151" s="16"/>
      <c r="M151" s="16"/>
      <c r="N151" s="16"/>
      <c r="O151" s="16">
        <f t="shared" ref="O151:O160" si="110">+H151/BW151</f>
        <v>36293.704225352114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165655</v>
      </c>
      <c r="AB151" s="33"/>
      <c r="AC151" s="46">
        <f t="shared" si="94"/>
        <v>3.2142889020056638E-2</v>
      </c>
      <c r="AD151" s="33"/>
      <c r="AE151" s="33">
        <f t="shared" si="95"/>
        <v>1166.5845070422536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0.51195586244151292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5201555</v>
      </c>
      <c r="I152" s="16"/>
      <c r="J152" s="479">
        <f t="shared" si="90"/>
        <v>9.2843868082502189E-3</v>
      </c>
      <c r="K152" s="16"/>
      <c r="L152" s="16"/>
      <c r="M152" s="16"/>
      <c r="N152" s="16">
        <f>SUM(D146:D152)</f>
        <v>382362</v>
      </c>
      <c r="O152" s="16">
        <f t="shared" si="110"/>
        <v>36374.510489510489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166189</v>
      </c>
      <c r="AB152" s="33"/>
      <c r="AC152" s="46">
        <f t="shared" si="94"/>
        <v>3.1949868837299618E-2</v>
      </c>
      <c r="AD152" s="33"/>
      <c r="AE152" s="33">
        <f t="shared" si="95"/>
        <v>1162.1608391608393</v>
      </c>
      <c r="AF152" s="50"/>
      <c r="AG152" s="33">
        <f t="shared" ref="AG152:AG164" si="111">SUM(W146:W152)</f>
        <v>7243</v>
      </c>
      <c r="AH152" s="33">
        <f t="shared" ref="AH152:AH182" si="112">SUM(D123:D219)</f>
        <v>4795778.0049000001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0.51228930579413268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5251355</v>
      </c>
      <c r="I153" s="16"/>
      <c r="J153" s="479">
        <f t="shared" si="90"/>
        <v>9.5740600647306433E-3</v>
      </c>
      <c r="K153" s="16"/>
      <c r="L153" s="16"/>
      <c r="M153" s="16"/>
      <c r="N153" s="16"/>
      <c r="O153" s="16">
        <f t="shared" si="110"/>
        <v>36467.743055555555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166758</v>
      </c>
      <c r="AB153" s="33"/>
      <c r="AC153" s="46">
        <f t="shared" si="94"/>
        <v>3.1755232697084849E-2</v>
      </c>
      <c r="AD153" s="33"/>
      <c r="AE153" s="33">
        <f t="shared" si="95"/>
        <v>1158.0416666666667</v>
      </c>
      <c r="AF153" s="50"/>
      <c r="AG153" s="33">
        <f t="shared" si="111"/>
        <v>7250</v>
      </c>
      <c r="AH153" s="33">
        <f t="shared" si="112"/>
        <v>4734059.0049000001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0.51718727833102118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5305874</v>
      </c>
      <c r="I154" s="16"/>
      <c r="J154" s="479">
        <f t="shared" si="90"/>
        <v>1.0381891911706598E-2</v>
      </c>
      <c r="K154" s="16"/>
      <c r="L154" s="16"/>
      <c r="M154" s="16"/>
      <c r="N154" s="16"/>
      <c r="O154" s="16">
        <f t="shared" si="110"/>
        <v>36592.23448275862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168262</v>
      </c>
      <c r="AB154" s="33"/>
      <c r="AC154" s="46">
        <f t="shared" si="94"/>
        <v>3.1712400256772022E-2</v>
      </c>
      <c r="AD154" s="33"/>
      <c r="AE154" s="33">
        <f t="shared" si="95"/>
        <v>1160.4275862068966</v>
      </c>
      <c r="AF154" s="50"/>
      <c r="AG154" s="33">
        <f t="shared" si="111"/>
        <v>7395</v>
      </c>
      <c r="AH154" s="33">
        <f t="shared" si="112"/>
        <v>4675710.0049000001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0.51930143836811804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5360219</v>
      </c>
      <c r="I155" s="16"/>
      <c r="J155" s="479">
        <f t="shared" si="90"/>
        <v>1.0242421889400314E-2</v>
      </c>
      <c r="K155" s="16"/>
      <c r="L155" s="16"/>
      <c r="M155" s="16"/>
      <c r="N155" s="16"/>
      <c r="O155" s="16">
        <f t="shared" si="110"/>
        <v>36713.82876712329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169648</v>
      </c>
      <c r="AB155" s="33"/>
      <c r="AC155" s="46">
        <f t="shared" si="94"/>
        <v>3.1649453128687464E-2</v>
      </c>
      <c r="AD155" s="33"/>
      <c r="AE155" s="33">
        <f t="shared" si="95"/>
        <v>1161.972602739726</v>
      </c>
      <c r="AF155" s="50"/>
      <c r="AG155" s="33">
        <f t="shared" si="111"/>
        <v>7462</v>
      </c>
      <c r="AH155" s="33">
        <f t="shared" si="112"/>
        <v>4610222.0049000001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0.52471792663695271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5415583</v>
      </c>
      <c r="I156" s="16"/>
      <c r="J156" s="479">
        <f t="shared" si="90"/>
        <v>1.0328682466145506E-2</v>
      </c>
      <c r="K156" s="16"/>
      <c r="L156" s="16"/>
      <c r="M156" s="16"/>
      <c r="N156" s="16"/>
      <c r="O156" s="16">
        <f t="shared" si="110"/>
        <v>36840.700680272108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170932</v>
      </c>
      <c r="AB156" s="33"/>
      <c r="AC156" s="46">
        <f t="shared" si="94"/>
        <v>3.1562991463707599E-2</v>
      </c>
      <c r="AD156" s="33"/>
      <c r="AE156" s="33">
        <f t="shared" si="95"/>
        <v>1162.8027210884354</v>
      </c>
      <c r="AF156" s="50"/>
      <c r="AG156" s="33">
        <f t="shared" si="111"/>
        <v>7543</v>
      </c>
      <c r="AH156" s="33">
        <f t="shared" si="112"/>
        <v>4544174.0049000001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0.52500423315458378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5476183</v>
      </c>
      <c r="I157" s="16"/>
      <c r="J157" s="479">
        <f t="shared" si="90"/>
        <v>1.1189930982499945E-2</v>
      </c>
      <c r="K157" s="16"/>
      <c r="L157" s="16"/>
      <c r="M157" s="16"/>
      <c r="N157" s="16"/>
      <c r="O157" s="16">
        <f t="shared" si="110"/>
        <v>37001.236486486487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172052</v>
      </c>
      <c r="AB157" s="33"/>
      <c r="AC157" s="46">
        <f t="shared" si="94"/>
        <v>3.1418234197067553E-2</v>
      </c>
      <c r="AD157" s="33"/>
      <c r="AE157" s="33">
        <f t="shared" si="95"/>
        <v>1162.5135135135135</v>
      </c>
      <c r="AF157" s="50"/>
      <c r="AG157" s="33">
        <f t="shared" si="111"/>
        <v>7373</v>
      </c>
      <c r="AH157" s="33">
        <f t="shared" si="112"/>
        <v>4472179.0049000001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0.52502756025501707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5529706</v>
      </c>
      <c r="I158" s="16"/>
      <c r="J158" s="479">
        <f t="shared" si="90"/>
        <v>9.773778560723775E-3</v>
      </c>
      <c r="K158" s="16"/>
      <c r="L158" s="16"/>
      <c r="M158" s="16"/>
      <c r="N158" s="16"/>
      <c r="O158" s="16">
        <f t="shared" si="110"/>
        <v>37112.12080536913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173123</v>
      </c>
      <c r="AB158" s="33"/>
      <c r="AC158" s="46">
        <f t="shared" si="94"/>
        <v>3.130781274809185E-2</v>
      </c>
      <c r="AD158" s="33"/>
      <c r="AE158" s="33">
        <f t="shared" si="95"/>
        <v>1161.8993288590605</v>
      </c>
      <c r="AF158" s="50"/>
      <c r="AG158" s="33">
        <f t="shared" si="111"/>
        <v>7468</v>
      </c>
      <c r="AH158" s="33">
        <f t="shared" si="112"/>
        <v>81398791.004899994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0.5252338912774025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5566549</v>
      </c>
      <c r="I159" s="16"/>
      <c r="J159" s="479">
        <f t="shared" si="90"/>
        <v>6.6627412017926449E-3</v>
      </c>
      <c r="K159" s="16"/>
      <c r="L159" s="16"/>
      <c r="M159" s="16"/>
      <c r="N159" s="16">
        <f t="shared" ref="N159:N164" si="114">SUM(D153:D159)</f>
        <v>364994</v>
      </c>
      <c r="O159" s="16">
        <f t="shared" si="110"/>
        <v>37110.326666666668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173645</v>
      </c>
      <c r="AB159" s="33"/>
      <c r="AC159" s="46">
        <f t="shared" si="94"/>
        <v>3.1194371952892177E-2</v>
      </c>
      <c r="AD159" s="33"/>
      <c r="AE159" s="33">
        <f t="shared" si="95"/>
        <v>1157.6333333333334</v>
      </c>
      <c r="AF159" s="50"/>
      <c r="AG159" s="33">
        <f t="shared" si="111"/>
        <v>7456</v>
      </c>
      <c r="AH159" s="33">
        <f t="shared" si="112"/>
        <v>81323804.237528399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0.52505133791151393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5607161</v>
      </c>
      <c r="I160" s="16"/>
      <c r="J160" s="479">
        <f t="shared" si="90"/>
        <v>7.295723077260256E-3</v>
      </c>
      <c r="K160" s="16"/>
      <c r="L160" s="16"/>
      <c r="M160" s="16"/>
      <c r="N160" s="16">
        <f t="shared" si="114"/>
        <v>355806</v>
      </c>
      <c r="O160" s="16">
        <f t="shared" si="110"/>
        <v>37133.51655629139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174234</v>
      </c>
      <c r="AB160" s="33"/>
      <c r="AC160" s="46">
        <f t="shared" si="94"/>
        <v>3.1073479074347963E-2</v>
      </c>
      <c r="AD160" s="33"/>
      <c r="AE160" s="33">
        <f t="shared" si="95"/>
        <v>1153.8675496688741</v>
      </c>
      <c r="AF160" s="50"/>
      <c r="AG160" s="33">
        <f t="shared" si="111"/>
        <v>7476</v>
      </c>
      <c r="AH160" s="33">
        <f t="shared" si="112"/>
        <v>81260545.237528399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0.53031953246928343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5651160</v>
      </c>
      <c r="I161" s="16"/>
      <c r="J161" s="479">
        <f t="shared" si="90"/>
        <v>7.8469300239461647E-3</v>
      </c>
      <c r="K161" s="16"/>
      <c r="L161" s="16"/>
      <c r="M161" s="16"/>
      <c r="N161" s="16">
        <f t="shared" si="114"/>
        <v>345286</v>
      </c>
      <c r="O161" s="16">
        <f t="shared" ref="O161:O169" si="115">+H161/BW161</f>
        <v>37178.684210526313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175592</v>
      </c>
      <c r="AB161" s="33"/>
      <c r="AC161" s="46">
        <f t="shared" si="94"/>
        <v>3.1071850735070322E-2</v>
      </c>
      <c r="AD161" s="33"/>
      <c r="AE161" s="33">
        <f t="shared" si="95"/>
        <v>1155.2105263157894</v>
      </c>
      <c r="AF161" s="50"/>
      <c r="AG161" s="33">
        <f t="shared" si="111"/>
        <v>7330</v>
      </c>
      <c r="AH161" s="33">
        <f t="shared" si="112"/>
        <v>412195266.23752838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0.53282830427735195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5696133</v>
      </c>
      <c r="I162" s="16"/>
      <c r="J162" s="479">
        <f t="shared" si="90"/>
        <v>7.958189115155119E-3</v>
      </c>
      <c r="K162" s="16"/>
      <c r="L162" s="16"/>
      <c r="M162" s="16"/>
      <c r="N162" s="16">
        <f t="shared" si="114"/>
        <v>335914</v>
      </c>
      <c r="O162" s="16">
        <f t="shared" si="115"/>
        <v>37229.627450980392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176876</v>
      </c>
      <c r="AB162" s="33"/>
      <c r="AC162" s="46">
        <f t="shared" si="94"/>
        <v>3.1051943485167922E-2</v>
      </c>
      <c r="AD162" s="33"/>
      <c r="AE162" s="33">
        <f t="shared" si="95"/>
        <v>1156.0522875816994</v>
      </c>
      <c r="AF162" s="50"/>
      <c r="AG162" s="33">
        <f t="shared" si="111"/>
        <v>7228</v>
      </c>
      <c r="AH162" s="33">
        <f t="shared" si="112"/>
        <v>412132387.23752838</v>
      </c>
      <c r="AI162" s="231">
        <f t="shared" si="113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0.53761578249665165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5741490</v>
      </c>
      <c r="I163" s="16"/>
      <c r="J163" s="479">
        <f t="shared" si="90"/>
        <v>7.9627705322189626E-3</v>
      </c>
      <c r="K163" s="16"/>
      <c r="L163" s="16"/>
      <c r="M163" s="16"/>
      <c r="N163" s="16">
        <f t="shared" si="114"/>
        <v>325907</v>
      </c>
      <c r="O163" s="16">
        <f t="shared" si="115"/>
        <v>37282.402597402601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177973</v>
      </c>
      <c r="AB163" s="33"/>
      <c r="AC163" s="46">
        <f t="shared" si="94"/>
        <v>3.0997702686933182E-2</v>
      </c>
      <c r="AD163" s="33"/>
      <c r="AE163" s="33">
        <f t="shared" si="95"/>
        <v>1155.6688311688313</v>
      </c>
      <c r="AF163" s="50"/>
      <c r="AG163" s="33">
        <f t="shared" si="111"/>
        <v>7041</v>
      </c>
      <c r="AH163" s="33">
        <f t="shared" si="112"/>
        <v>412064908.30952841</v>
      </c>
      <c r="AI163" s="231">
        <f t="shared" si="113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0.53914297508138131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5791971</v>
      </c>
      <c r="I164" s="16"/>
      <c r="J164" s="479">
        <f t="shared" si="90"/>
        <v>8.7923169769519756E-3</v>
      </c>
      <c r="K164" s="16"/>
      <c r="L164" s="16"/>
      <c r="M164" s="16"/>
      <c r="N164" s="16">
        <f t="shared" si="114"/>
        <v>315788</v>
      </c>
      <c r="O164" s="16">
        <f t="shared" si="115"/>
        <v>37367.554838709679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179143</v>
      </c>
      <c r="AB164" s="33"/>
      <c r="AC164" s="46">
        <f t="shared" si="94"/>
        <v>3.0929540220418921E-2</v>
      </c>
      <c r="AD164" s="33"/>
      <c r="AE164" s="33">
        <f t="shared" si="95"/>
        <v>1155.7612903225806</v>
      </c>
      <c r="AF164" s="50"/>
      <c r="AG164" s="33">
        <f t="shared" si="111"/>
        <v>7091</v>
      </c>
      <c r="AH164" s="33">
        <f t="shared" si="112"/>
        <v>411992941.30952841</v>
      </c>
      <c r="AI164" s="231">
        <f t="shared" si="113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0.53995746870970174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6">+H164+D165</f>
        <v>5835800</v>
      </c>
      <c r="I165" s="16"/>
      <c r="J165" s="479">
        <f t="shared" ref="J165:J182" si="117">+D165/H164</f>
        <v>7.5671994904670621E-3</v>
      </c>
      <c r="K165" s="16"/>
      <c r="L165" s="16"/>
      <c r="M165" s="16"/>
      <c r="N165" s="16">
        <f t="shared" ref="N165:N182" si="118">SUM(D159:D165)</f>
        <v>306094</v>
      </c>
      <c r="O165" s="16">
        <f t="shared" si="115"/>
        <v>37408.974358974359</v>
      </c>
      <c r="P165" s="41"/>
      <c r="Q165" s="17">
        <f t="shared" ref="Q165:Q182" si="119">SUM(D159:D165)</f>
        <v>306094</v>
      </c>
      <c r="R165" s="16"/>
      <c r="S165" s="60">
        <f t="shared" ref="S165:S182" si="120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1">+AA164+W165</f>
        <v>180117</v>
      </c>
      <c r="AB165" s="33"/>
      <c r="AC165" s="46">
        <f t="shared" ref="AC165:AC182" si="122">+AA165/H165</f>
        <v>3.0864148874190343E-2</v>
      </c>
      <c r="AD165" s="33"/>
      <c r="AE165" s="33">
        <f t="shared" ref="AE165:AE182" si="123">+AA165/BW165</f>
        <v>1154.5961538461538</v>
      </c>
      <c r="AF165" s="50"/>
      <c r="AG165" s="33">
        <f t="shared" ref="AG165:AG182" si="124">SUM(W159:W165)</f>
        <v>6994</v>
      </c>
      <c r="AH165" s="33">
        <f t="shared" si="112"/>
        <v>411923498.35152841</v>
      </c>
      <c r="AI165" s="231">
        <f t="shared" ref="AI165:AI182" si="125">+(AG165-AG158)/AG158</f>
        <v>-6.3470808784145683E-2</v>
      </c>
      <c r="AJ165" s="50"/>
      <c r="AK165" s="10"/>
      <c r="AL165" s="23">
        <f t="shared" ref="AL165:AL182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7">+AL165/AP164</f>
        <v>6.606727978159619E-3</v>
      </c>
      <c r="AS165" s="25"/>
      <c r="AT165" s="25"/>
      <c r="AU165" s="24"/>
      <c r="AV165" s="341">
        <f t="shared" ref="AV165:AV182" si="128">+AP165/H165</f>
        <v>0.53944274992288976</v>
      </c>
      <c r="AW165" s="341"/>
      <c r="AX165" s="24">
        <f t="shared" ref="AX165:AX182" si="129">+AP165/BW165</f>
        <v>20180</v>
      </c>
      <c r="AY165" s="351"/>
      <c r="AZ165" s="10"/>
      <c r="BA165" s="66">
        <f t="shared" ref="BA165:BA182" si="130">+BC165-BC164</f>
        <v>756595</v>
      </c>
      <c r="BB165" s="67"/>
      <c r="BC165" s="67">
        <v>75475175</v>
      </c>
      <c r="BD165" s="67"/>
      <c r="BE165" s="67">
        <f t="shared" ref="BE165:BE182" si="131">+D165</f>
        <v>43829</v>
      </c>
      <c r="BF165" s="67"/>
      <c r="BG165" s="156">
        <f t="shared" ref="BG165:BG182" si="132">+BE165/BA165</f>
        <v>5.7929275239725346E-2</v>
      </c>
      <c r="BH165" s="67"/>
      <c r="BI165" s="183"/>
      <c r="BJ165" s="67"/>
      <c r="BK165" s="67">
        <f t="shared" ref="BK165:BK182" si="133">SUM(BA159:BA165)</f>
        <v>5250502</v>
      </c>
      <c r="BL165" s="67"/>
      <c r="BM165" s="156">
        <f t="shared" ref="BM165:BM182" si="134">+Q165/BK165</f>
        <v>5.8298044644112125E-2</v>
      </c>
      <c r="BN165" s="66">
        <f t="shared" ref="BN165:BN182" si="135">+BC165/BW165</f>
        <v>483815.22435897437</v>
      </c>
      <c r="BO165" s="67"/>
      <c r="BP165" s="67">
        <f t="shared" ref="BP165:BP182" si="136">+BP164+BE165</f>
        <v>5549278</v>
      </c>
      <c r="BQ165" s="67"/>
      <c r="BR165" s="478">
        <f t="shared" ref="BR165:BR182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6"/>
        <v>5868518</v>
      </c>
      <c r="I166" s="16"/>
      <c r="J166" s="479">
        <f t="shared" si="117"/>
        <v>5.6064292813324647E-3</v>
      </c>
      <c r="K166" s="16"/>
      <c r="L166" s="16"/>
      <c r="M166" s="16"/>
      <c r="N166" s="16">
        <f t="shared" si="118"/>
        <v>301969</v>
      </c>
      <c r="O166" s="16">
        <f t="shared" si="115"/>
        <v>37379.095541401271</v>
      </c>
      <c r="P166" s="41"/>
      <c r="Q166" s="17">
        <f t="shared" si="119"/>
        <v>301969</v>
      </c>
      <c r="R166" s="16"/>
      <c r="S166" s="60">
        <f t="shared" si="120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1"/>
        <v>180547</v>
      </c>
      <c r="AB166" s="33"/>
      <c r="AC166" s="46">
        <f t="shared" si="122"/>
        <v>3.0765348253170562E-2</v>
      </c>
      <c r="AD166" s="33"/>
      <c r="AE166" s="33">
        <f t="shared" si="123"/>
        <v>1149.9808917197452</v>
      </c>
      <c r="AF166" s="50"/>
      <c r="AG166" s="33">
        <f t="shared" si="124"/>
        <v>6902</v>
      </c>
      <c r="AH166" s="33">
        <f t="shared" si="112"/>
        <v>412846464.35152841</v>
      </c>
      <c r="AI166" s="231">
        <f t="shared" si="125"/>
        <v>-7.430257510729614E-2</v>
      </c>
      <c r="AJ166" s="50"/>
      <c r="AK166" s="10"/>
      <c r="AL166" s="23">
        <f t="shared" si="126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7"/>
        <v>6.0300246499453633E-3</v>
      </c>
      <c r="AS166" s="25"/>
      <c r="AT166" s="25"/>
      <c r="AU166" s="24"/>
      <c r="AV166" s="341">
        <f t="shared" si="128"/>
        <v>0.53966998141609179</v>
      </c>
      <c r="AW166" s="341"/>
      <c r="AX166" s="24">
        <f t="shared" si="129"/>
        <v>20172.375796178345</v>
      </c>
      <c r="AY166" s="351"/>
      <c r="AZ166" s="391"/>
      <c r="BA166" s="66">
        <f t="shared" si="130"/>
        <v>684203</v>
      </c>
      <c r="BB166" s="67"/>
      <c r="BC166" s="67">
        <v>76159378</v>
      </c>
      <c r="BD166" s="67"/>
      <c r="BE166" s="67">
        <f t="shared" si="131"/>
        <v>32718</v>
      </c>
      <c r="BF166" s="67"/>
      <c r="BG166" s="156">
        <f t="shared" si="132"/>
        <v>4.7819141395170732E-2</v>
      </c>
      <c r="BH166" s="67"/>
      <c r="BI166" s="183"/>
      <c r="BJ166" s="67"/>
      <c r="BK166" s="67">
        <f t="shared" si="133"/>
        <v>5198748</v>
      </c>
      <c r="BL166" s="67"/>
      <c r="BM166" s="156">
        <f t="shared" si="134"/>
        <v>5.8084946606375226E-2</v>
      </c>
      <c r="BN166" s="66">
        <f t="shared" si="135"/>
        <v>485091.57961783442</v>
      </c>
      <c r="BO166" s="67"/>
      <c r="BP166" s="67">
        <f t="shared" si="136"/>
        <v>5581996</v>
      </c>
      <c r="BQ166" s="67"/>
      <c r="BR166" s="478">
        <f t="shared" si="137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6"/>
        <v>5910002</v>
      </c>
      <c r="I167" s="16"/>
      <c r="J167" s="479">
        <f t="shared" si="117"/>
        <v>7.0689056419354938E-3</v>
      </c>
      <c r="K167" s="16"/>
      <c r="L167" s="16"/>
      <c r="M167" s="16"/>
      <c r="N167" s="16">
        <f t="shared" si="118"/>
        <v>302841</v>
      </c>
      <c r="O167" s="16">
        <f t="shared" si="115"/>
        <v>37405.075949367092</v>
      </c>
      <c r="P167" s="41"/>
      <c r="Q167" s="17">
        <f t="shared" si="119"/>
        <v>302841</v>
      </c>
      <c r="R167" s="16"/>
      <c r="S167" s="60">
        <f t="shared" si="120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1"/>
        <v>181057</v>
      </c>
      <c r="AB167" s="33"/>
      <c r="AC167" s="46">
        <f t="shared" si="122"/>
        <v>3.0635691832253186E-2</v>
      </c>
      <c r="AD167" s="33"/>
      <c r="AE167" s="33">
        <f t="shared" si="123"/>
        <v>1145.9303797468353</v>
      </c>
      <c r="AF167" s="50"/>
      <c r="AG167" s="33">
        <f t="shared" si="124"/>
        <v>6823</v>
      </c>
      <c r="AH167" s="33">
        <f t="shared" si="112"/>
        <v>412779051.35152841</v>
      </c>
      <c r="AI167" s="231">
        <f t="shared" si="125"/>
        <v>-8.7346174424826103E-2</v>
      </c>
      <c r="AJ167" s="50"/>
      <c r="AK167" s="10"/>
      <c r="AL167" s="23">
        <f t="shared" si="126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7"/>
        <v>1.607735621299608E-2</v>
      </c>
      <c r="AS167" s="25"/>
      <c r="AT167" s="25"/>
      <c r="AU167" s="24"/>
      <c r="AV167" s="341">
        <f t="shared" si="128"/>
        <v>0.54449744687057633</v>
      </c>
      <c r="AW167" s="341"/>
      <c r="AX167" s="24">
        <f t="shared" si="129"/>
        <v>20366.968354430381</v>
      </c>
      <c r="AY167" s="351"/>
      <c r="AZ167" s="10"/>
      <c r="BA167" s="66">
        <f t="shared" si="130"/>
        <v>724101</v>
      </c>
      <c r="BB167" s="67"/>
      <c r="BC167" s="67">
        <v>76883479</v>
      </c>
      <c r="BD167" s="67"/>
      <c r="BE167" s="67">
        <f t="shared" si="131"/>
        <v>41484</v>
      </c>
      <c r="BF167" s="67"/>
      <c r="BG167" s="156">
        <f t="shared" si="132"/>
        <v>5.7290350379297916E-2</v>
      </c>
      <c r="BH167" s="67"/>
      <c r="BI167" s="183"/>
      <c r="BJ167" s="67"/>
      <c r="BK167" s="67">
        <f t="shared" si="133"/>
        <v>5195698</v>
      </c>
      <c r="BL167" s="67"/>
      <c r="BM167" s="156">
        <f t="shared" si="134"/>
        <v>5.8286875026223615E-2</v>
      </c>
      <c r="BN167" s="66">
        <f t="shared" si="135"/>
        <v>486604.2974683544</v>
      </c>
      <c r="BO167" s="67"/>
      <c r="BP167" s="67">
        <f t="shared" si="136"/>
        <v>5623480</v>
      </c>
      <c r="BQ167" s="67"/>
      <c r="BR167" s="478">
        <f t="shared" si="137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6"/>
        <v>5950100</v>
      </c>
      <c r="I168" s="16"/>
      <c r="J168" s="479">
        <f t="shared" si="117"/>
        <v>6.7847692775738488E-3</v>
      </c>
      <c r="K168" s="16"/>
      <c r="L168" s="16"/>
      <c r="M168" s="16"/>
      <c r="N168" s="16">
        <f t="shared" si="118"/>
        <v>298940</v>
      </c>
      <c r="O168" s="16">
        <f t="shared" si="115"/>
        <v>37422.012578616355</v>
      </c>
      <c r="P168" s="41"/>
      <c r="Q168" s="17">
        <f t="shared" si="119"/>
        <v>298940</v>
      </c>
      <c r="R168" s="16"/>
      <c r="S168" s="60">
        <f t="shared" si="120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1"/>
        <v>182347</v>
      </c>
      <c r="AB168" s="33"/>
      <c r="AC168" s="46">
        <f t="shared" si="122"/>
        <v>3.0646039562360297E-2</v>
      </c>
      <c r="AD168" s="33"/>
      <c r="AE168" s="33">
        <f t="shared" si="123"/>
        <v>1146.8364779874214</v>
      </c>
      <c r="AF168" s="50"/>
      <c r="AG168" s="33">
        <f t="shared" si="124"/>
        <v>6755</v>
      </c>
      <c r="AH168" s="33">
        <f t="shared" si="112"/>
        <v>412722921.35152841</v>
      </c>
      <c r="AI168" s="231">
        <f t="shared" si="125"/>
        <v>-7.8444747612551158E-2</v>
      </c>
      <c r="AJ168" s="50"/>
      <c r="AK168" s="10"/>
      <c r="AL168" s="23">
        <f t="shared" si="126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7"/>
        <v>1.1280675678321283E-2</v>
      </c>
      <c r="AS168" s="25"/>
      <c r="AT168" s="25"/>
      <c r="AU168" s="24"/>
      <c r="AV168" s="341">
        <f t="shared" si="128"/>
        <v>0.54692895917715667</v>
      </c>
      <c r="AW168" s="341"/>
      <c r="AX168" s="24">
        <f t="shared" si="129"/>
        <v>20467.182389937108</v>
      </c>
      <c r="AY168" s="351"/>
      <c r="AZ168" s="10"/>
      <c r="BA168" s="66">
        <f t="shared" si="130"/>
        <v>1047928</v>
      </c>
      <c r="BB168" s="67"/>
      <c r="BC168" s="67">
        <v>77931407</v>
      </c>
      <c r="BD168" s="67"/>
      <c r="BE168" s="67">
        <f t="shared" si="131"/>
        <v>40098</v>
      </c>
      <c r="BF168" s="67"/>
      <c r="BG168" s="156">
        <f t="shared" si="132"/>
        <v>3.8264079211548882E-2</v>
      </c>
      <c r="BH168" s="67"/>
      <c r="BI168" s="183"/>
      <c r="BJ168" s="67"/>
      <c r="BK168" s="67">
        <f t="shared" si="133"/>
        <v>5563756</v>
      </c>
      <c r="BL168" s="67"/>
      <c r="BM168" s="156">
        <f t="shared" si="134"/>
        <v>5.3729890383402867E-2</v>
      </c>
      <c r="BN168" s="66">
        <f t="shared" si="135"/>
        <v>490134.63522012578</v>
      </c>
      <c r="BO168" s="67"/>
      <c r="BP168" s="67">
        <f t="shared" si="136"/>
        <v>5663578</v>
      </c>
      <c r="BQ168" s="67"/>
      <c r="BR168" s="478">
        <f t="shared" si="137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6"/>
        <v>5994737</v>
      </c>
      <c r="I169" s="16"/>
      <c r="J169" s="479">
        <f t="shared" si="117"/>
        <v>7.501890724525638E-3</v>
      </c>
      <c r="K169" s="16"/>
      <c r="L169" s="16"/>
      <c r="M169" s="16"/>
      <c r="N169" s="16">
        <f t="shared" si="118"/>
        <v>298604</v>
      </c>
      <c r="O169" s="16">
        <f t="shared" si="115"/>
        <v>37467.106249999997</v>
      </c>
      <c r="P169" s="41"/>
      <c r="Q169" s="17">
        <f t="shared" si="119"/>
        <v>298604</v>
      </c>
      <c r="R169" s="16"/>
      <c r="S169" s="60">
        <f t="shared" si="120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1"/>
        <v>183627</v>
      </c>
      <c r="AB169" s="33"/>
      <c r="AC169" s="46">
        <f t="shared" si="122"/>
        <v>3.0631368815679488E-2</v>
      </c>
      <c r="AD169" s="33"/>
      <c r="AE169" s="33">
        <f t="shared" si="123"/>
        <v>1147.66875</v>
      </c>
      <c r="AF169" s="50"/>
      <c r="AG169" s="33">
        <f t="shared" si="124"/>
        <v>6751</v>
      </c>
      <c r="AH169" s="33">
        <f t="shared" si="112"/>
        <v>412661350.35152841</v>
      </c>
      <c r="AI169" s="231">
        <f t="shared" si="125"/>
        <v>-6.5993359158826786E-2</v>
      </c>
      <c r="AJ169" s="50"/>
      <c r="AK169" s="10"/>
      <c r="AL169" s="23">
        <f t="shared" si="126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7"/>
        <v>1.8307878665708748E-2</v>
      </c>
      <c r="AS169" s="25"/>
      <c r="AT169" s="25"/>
      <c r="AU169" s="24"/>
      <c r="AV169" s="341">
        <f t="shared" si="128"/>
        <v>0.5527950600668553</v>
      </c>
      <c r="AW169" s="341"/>
      <c r="AX169" s="24">
        <f t="shared" si="129"/>
        <v>20711.631249999999</v>
      </c>
      <c r="AY169" s="351"/>
      <c r="AZ169" s="10"/>
      <c r="BA169" s="66">
        <f t="shared" si="130"/>
        <v>701159</v>
      </c>
      <c r="BB169" s="67"/>
      <c r="BC169" s="67">
        <v>78632566</v>
      </c>
      <c r="BD169" s="67"/>
      <c r="BE169" s="67">
        <f t="shared" si="131"/>
        <v>44637</v>
      </c>
      <c r="BF169" s="67"/>
      <c r="BG169" s="156">
        <f t="shared" si="132"/>
        <v>6.3661737209391875E-2</v>
      </c>
      <c r="BH169" s="67"/>
      <c r="BI169" s="183"/>
      <c r="BJ169" s="67"/>
      <c r="BK169" s="67">
        <f t="shared" si="133"/>
        <v>5516857</v>
      </c>
      <c r="BL169" s="67"/>
      <c r="BM169" s="156">
        <f t="shared" si="134"/>
        <v>5.4125745873057796E-2</v>
      </c>
      <c r="BN169" s="66">
        <f t="shared" si="135"/>
        <v>491453.53749999998</v>
      </c>
      <c r="BO169" s="67"/>
      <c r="BP169" s="67">
        <f t="shared" si="136"/>
        <v>5708215</v>
      </c>
      <c r="BQ169" s="67"/>
      <c r="BR169" s="478">
        <f t="shared" si="137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6"/>
        <v>6040743</v>
      </c>
      <c r="I170" s="16"/>
      <c r="J170" s="479">
        <f t="shared" si="117"/>
        <v>7.6743983931238354E-3</v>
      </c>
      <c r="K170" s="16"/>
      <c r="L170" s="16"/>
      <c r="M170" s="16"/>
      <c r="N170" s="16">
        <f t="shared" si="118"/>
        <v>299253</v>
      </c>
      <c r="O170" s="16">
        <f t="shared" ref="O170:O182" si="138">+H170/BW170</f>
        <v>37520.142857142855</v>
      </c>
      <c r="P170" s="41"/>
      <c r="Q170" s="17">
        <f t="shared" si="119"/>
        <v>299253</v>
      </c>
      <c r="R170" s="16"/>
      <c r="S170" s="60">
        <f t="shared" si="120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1"/>
        <v>184770</v>
      </c>
      <c r="AB170" s="33"/>
      <c r="AC170" s="46">
        <f t="shared" si="122"/>
        <v>3.0587296959993165E-2</v>
      </c>
      <c r="AD170" s="33"/>
      <c r="AE170" s="33">
        <f t="shared" si="123"/>
        <v>1147.6397515527951</v>
      </c>
      <c r="AF170" s="50"/>
      <c r="AG170" s="33">
        <f t="shared" si="124"/>
        <v>6797</v>
      </c>
      <c r="AH170" s="33">
        <f t="shared" si="112"/>
        <v>412596621.35152841</v>
      </c>
      <c r="AI170" s="231">
        <f t="shared" si="125"/>
        <v>-3.4654168441982672E-2</v>
      </c>
      <c r="AJ170" s="50"/>
      <c r="AK170" s="10"/>
      <c r="AL170" s="23">
        <f t="shared" si="126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7"/>
        <v>1.0283774726821675E-2</v>
      </c>
      <c r="AS170" s="25"/>
      <c r="AT170" s="25"/>
      <c r="AU170" s="24"/>
      <c r="AV170" s="341">
        <f t="shared" si="128"/>
        <v>0.55422652478345791</v>
      </c>
      <c r="AW170" s="341"/>
      <c r="AX170" s="24">
        <f t="shared" si="129"/>
        <v>20794.658385093167</v>
      </c>
      <c r="AY170" s="351"/>
      <c r="AZ170" s="10"/>
      <c r="BA170" s="66">
        <f t="shared" si="130"/>
        <v>839920</v>
      </c>
      <c r="BB170" s="67"/>
      <c r="BC170" s="67">
        <v>79472486</v>
      </c>
      <c r="BD170" s="67"/>
      <c r="BE170" s="67">
        <f t="shared" si="131"/>
        <v>46006</v>
      </c>
      <c r="BF170" s="67"/>
      <c r="BG170" s="156">
        <f t="shared" si="132"/>
        <v>5.4774264215639586E-2</v>
      </c>
      <c r="BH170" s="67"/>
      <c r="BI170" s="183"/>
      <c r="BJ170" s="67"/>
      <c r="BK170" s="67">
        <f t="shared" si="133"/>
        <v>5604154</v>
      </c>
      <c r="BL170" s="67"/>
      <c r="BM170" s="156">
        <f t="shared" si="134"/>
        <v>5.3398425525065872E-2</v>
      </c>
      <c r="BN170" s="66">
        <f t="shared" si="135"/>
        <v>493617.92546583852</v>
      </c>
      <c r="BO170" s="67"/>
      <c r="BP170" s="67">
        <f t="shared" si="136"/>
        <v>5754221</v>
      </c>
      <c r="BQ170" s="67"/>
      <c r="BR170" s="478">
        <f t="shared" si="137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6"/>
        <v>6090344</v>
      </c>
      <c r="I171" s="16"/>
      <c r="J171" s="479">
        <f t="shared" si="117"/>
        <v>8.2110760216085998E-3</v>
      </c>
      <c r="K171" s="16"/>
      <c r="L171" s="16"/>
      <c r="M171" s="16"/>
      <c r="N171" s="16">
        <f t="shared" si="118"/>
        <v>298373</v>
      </c>
      <c r="O171" s="16">
        <f t="shared" si="138"/>
        <v>37594.716049382718</v>
      </c>
      <c r="P171" s="41"/>
      <c r="Q171" s="17">
        <f t="shared" si="119"/>
        <v>298373</v>
      </c>
      <c r="R171" s="16"/>
      <c r="S171" s="60">
        <f t="shared" si="120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1"/>
        <v>185875</v>
      </c>
      <c r="AB171" s="33"/>
      <c r="AC171" s="46">
        <f t="shared" si="122"/>
        <v>3.051962253692074E-2</v>
      </c>
      <c r="AD171" s="33"/>
      <c r="AE171" s="33">
        <f t="shared" si="123"/>
        <v>1147.3765432098764</v>
      </c>
      <c r="AF171" s="50"/>
      <c r="AG171" s="33">
        <f t="shared" si="124"/>
        <v>6732</v>
      </c>
      <c r="AH171" s="33">
        <f t="shared" si="112"/>
        <v>412529700.35152841</v>
      </c>
      <c r="AI171" s="231">
        <f t="shared" si="125"/>
        <v>-5.0627556056973631E-2</v>
      </c>
      <c r="AJ171" s="50"/>
      <c r="AK171" s="10"/>
      <c r="AL171" s="23">
        <f t="shared" si="126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7"/>
        <v>8.3328852966301666E-3</v>
      </c>
      <c r="AS171" s="25"/>
      <c r="AT171" s="25"/>
      <c r="AU171" s="24"/>
      <c r="AV171" s="341">
        <f t="shared" si="128"/>
        <v>0.55429348490003194</v>
      </c>
      <c r="AW171" s="341"/>
      <c r="AX171" s="24">
        <f t="shared" si="129"/>
        <v>20838.506172839505</v>
      </c>
      <c r="AY171" s="351"/>
      <c r="AZ171" s="10"/>
      <c r="BA171" s="66">
        <f t="shared" si="130"/>
        <v>827184</v>
      </c>
      <c r="BB171" s="67"/>
      <c r="BC171" s="67">
        <v>80299670</v>
      </c>
      <c r="BD171" s="67"/>
      <c r="BE171" s="67">
        <f t="shared" si="131"/>
        <v>49601</v>
      </c>
      <c r="BF171" s="67"/>
      <c r="BG171" s="156">
        <f t="shared" si="132"/>
        <v>5.9963684017098978E-2</v>
      </c>
      <c r="BH171" s="67"/>
      <c r="BI171" s="183"/>
      <c r="BJ171" s="67"/>
      <c r="BK171" s="67">
        <f t="shared" si="133"/>
        <v>5581090</v>
      </c>
      <c r="BL171" s="67"/>
      <c r="BM171" s="156">
        <f t="shared" si="134"/>
        <v>5.346142061855301E-2</v>
      </c>
      <c r="BN171" s="66">
        <f t="shared" si="135"/>
        <v>495676.97530864197</v>
      </c>
      <c r="BO171" s="67"/>
      <c r="BP171" s="67">
        <f t="shared" si="136"/>
        <v>5803822</v>
      </c>
      <c r="BQ171" s="67"/>
      <c r="BR171" s="478">
        <f t="shared" si="137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6"/>
        <v>6133004</v>
      </c>
      <c r="I172" s="16"/>
      <c r="J172" s="479">
        <f t="shared" si="117"/>
        <v>7.0045304501683324E-3</v>
      </c>
      <c r="K172" s="16"/>
      <c r="L172" s="16"/>
      <c r="M172" s="16"/>
      <c r="N172" s="16">
        <f t="shared" si="118"/>
        <v>297204</v>
      </c>
      <c r="O172" s="16">
        <f t="shared" si="138"/>
        <v>37625.791411042948</v>
      </c>
      <c r="P172" s="41"/>
      <c r="Q172" s="17">
        <f t="shared" si="119"/>
        <v>297204</v>
      </c>
      <c r="R172" s="16"/>
      <c r="S172" s="60">
        <f t="shared" si="120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1"/>
        <v>186829</v>
      </c>
      <c r="AB172" s="33"/>
      <c r="AC172" s="46">
        <f t="shared" si="122"/>
        <v>3.0462885724516078E-2</v>
      </c>
      <c r="AD172" s="33"/>
      <c r="AE172" s="33">
        <f t="shared" si="123"/>
        <v>1146.1901840490798</v>
      </c>
      <c r="AF172" s="50"/>
      <c r="AG172" s="33">
        <f t="shared" si="124"/>
        <v>6712</v>
      </c>
      <c r="AH172" s="33">
        <f t="shared" si="112"/>
        <v>412461131.35152841</v>
      </c>
      <c r="AI172" s="231">
        <f t="shared" si="125"/>
        <v>-4.0320274521018017E-2</v>
      </c>
      <c r="AJ172" s="50"/>
      <c r="AK172" s="10"/>
      <c r="AL172" s="23">
        <f t="shared" si="126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7"/>
        <v>9.7637979073640375E-3</v>
      </c>
      <c r="AS172" s="25"/>
      <c r="AT172" s="25"/>
      <c r="AU172" s="24"/>
      <c r="AV172" s="341">
        <f t="shared" si="128"/>
        <v>0.55581229035559088</v>
      </c>
      <c r="AW172" s="341"/>
      <c r="AX172" s="24">
        <f t="shared" si="129"/>
        <v>20912.877300613498</v>
      </c>
      <c r="AY172" s="351"/>
      <c r="AZ172" s="10"/>
      <c r="BA172" s="66">
        <f t="shared" si="130"/>
        <v>802727</v>
      </c>
      <c r="BB172" s="67"/>
      <c r="BC172" s="67">
        <v>81102397</v>
      </c>
      <c r="BD172" s="67"/>
      <c r="BE172" s="67">
        <f t="shared" si="131"/>
        <v>42660</v>
      </c>
      <c r="BF172" s="67"/>
      <c r="BG172" s="156">
        <f t="shared" si="132"/>
        <v>5.3143845915236437E-2</v>
      </c>
      <c r="BH172" s="67"/>
      <c r="BI172" s="183"/>
      <c r="BJ172" s="67"/>
      <c r="BK172" s="67">
        <f t="shared" si="133"/>
        <v>5627222</v>
      </c>
      <c r="BL172" s="67"/>
      <c r="BM172" s="156">
        <f t="shared" si="134"/>
        <v>5.2815403408644622E-2</v>
      </c>
      <c r="BN172" s="66">
        <f t="shared" si="135"/>
        <v>497560.71779141104</v>
      </c>
      <c r="BO172" s="67"/>
      <c r="BP172" s="67">
        <f t="shared" si="136"/>
        <v>5846482</v>
      </c>
      <c r="BQ172" s="67"/>
      <c r="BR172" s="478">
        <f t="shared" si="137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6"/>
        <v>6166985</v>
      </c>
      <c r="I173" s="16"/>
      <c r="J173" s="479">
        <f t="shared" si="117"/>
        <v>5.5406779450983563E-3</v>
      </c>
      <c r="K173" s="16"/>
      <c r="L173" s="16"/>
      <c r="M173" s="16"/>
      <c r="N173" s="16">
        <f t="shared" si="118"/>
        <v>298467</v>
      </c>
      <c r="O173" s="16">
        <f t="shared" si="138"/>
        <v>37603.567073170729</v>
      </c>
      <c r="P173" s="41"/>
      <c r="Q173" s="17">
        <f t="shared" si="119"/>
        <v>298467</v>
      </c>
      <c r="R173" s="16"/>
      <c r="S173" s="60">
        <f t="shared" si="120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1"/>
        <v>187198</v>
      </c>
      <c r="AB173" s="33"/>
      <c r="AC173" s="46">
        <f t="shared" si="122"/>
        <v>3.0354865465053019E-2</v>
      </c>
      <c r="AD173" s="33"/>
      <c r="AE173" s="33">
        <f t="shared" si="123"/>
        <v>1141.4512195121952</v>
      </c>
      <c r="AF173" s="50"/>
      <c r="AG173" s="33">
        <f t="shared" si="124"/>
        <v>6651</v>
      </c>
      <c r="AH173" s="33">
        <f t="shared" si="112"/>
        <v>412390048.35152841</v>
      </c>
      <c r="AI173" s="231">
        <f t="shared" si="125"/>
        <v>-3.6366270646189511E-2</v>
      </c>
      <c r="AJ173" s="50"/>
      <c r="AK173" s="10"/>
      <c r="AL173" s="23">
        <f t="shared" si="126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7"/>
        <v>4.9647984524754905E-3</v>
      </c>
      <c r="AS173" s="25"/>
      <c r="AT173" s="25"/>
      <c r="AU173" s="24"/>
      <c r="AV173" s="341">
        <f t="shared" si="128"/>
        <v>0.55549397314895366</v>
      </c>
      <c r="AW173" s="341"/>
      <c r="AX173" s="24">
        <f t="shared" si="129"/>
        <v>20888.554878048781</v>
      </c>
      <c r="AY173" s="351"/>
      <c r="AZ173" s="391"/>
      <c r="BA173" s="66">
        <f t="shared" si="130"/>
        <v>727682</v>
      </c>
      <c r="BB173" s="67"/>
      <c r="BC173" s="67">
        <v>81830079</v>
      </c>
      <c r="BD173" s="67"/>
      <c r="BE173" s="67">
        <f t="shared" si="131"/>
        <v>33981</v>
      </c>
      <c r="BF173" s="67"/>
      <c r="BG173" s="156">
        <f t="shared" si="132"/>
        <v>4.6697595927891578E-2</v>
      </c>
      <c r="BH173" s="67"/>
      <c r="BI173" s="183"/>
      <c r="BJ173" s="67"/>
      <c r="BK173" s="67">
        <f t="shared" si="133"/>
        <v>5670701</v>
      </c>
      <c r="BL173" s="67"/>
      <c r="BM173" s="156">
        <f t="shared" si="134"/>
        <v>5.2633175334054823E-2</v>
      </c>
      <c r="BN173" s="66">
        <f t="shared" si="135"/>
        <v>498963.89634146343</v>
      </c>
      <c r="BO173" s="67"/>
      <c r="BP173" s="67">
        <f t="shared" si="136"/>
        <v>5880463</v>
      </c>
      <c r="BQ173" s="67"/>
      <c r="BR173" s="478">
        <f t="shared" si="137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6"/>
        <v>6205545</v>
      </c>
      <c r="I174" s="16"/>
      <c r="J174" s="479">
        <f t="shared" si="117"/>
        <v>6.2526502010301632E-3</v>
      </c>
      <c r="K174" s="16"/>
      <c r="L174" s="16"/>
      <c r="M174" s="16"/>
      <c r="N174" s="16">
        <f t="shared" si="118"/>
        <v>295543</v>
      </c>
      <c r="O174" s="16">
        <f t="shared" si="138"/>
        <v>37609.36363636364</v>
      </c>
      <c r="P174" s="41"/>
      <c r="Q174" s="17">
        <f t="shared" si="119"/>
        <v>295543</v>
      </c>
      <c r="R174" s="16"/>
      <c r="S174" s="60">
        <f t="shared" si="120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1"/>
        <v>187710</v>
      </c>
      <c r="AB174" s="33"/>
      <c r="AC174" s="46">
        <f t="shared" si="122"/>
        <v>3.0248753332704863E-2</v>
      </c>
      <c r="AD174" s="33"/>
      <c r="AE174" s="33">
        <f t="shared" si="123"/>
        <v>1137.6363636363637</v>
      </c>
      <c r="AF174" s="50"/>
      <c r="AG174" s="33">
        <f t="shared" si="124"/>
        <v>6653</v>
      </c>
      <c r="AH174" s="33">
        <f t="shared" si="112"/>
        <v>412331507.35152841</v>
      </c>
      <c r="AI174" s="231">
        <f t="shared" si="125"/>
        <v>-2.4915726220137768E-2</v>
      </c>
      <c r="AJ174" s="50"/>
      <c r="AK174" s="10"/>
      <c r="AL174" s="23">
        <f t="shared" si="126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7"/>
        <v>8.9149064299711336E-3</v>
      </c>
      <c r="AS174" s="25"/>
      <c r="AT174" s="25"/>
      <c r="AU174" s="24"/>
      <c r="AV174" s="341">
        <f t="shared" si="128"/>
        <v>0.55696365105723988</v>
      </c>
      <c r="AW174" s="341"/>
      <c r="AX174" s="24">
        <f t="shared" si="129"/>
        <v>20947.048484848485</v>
      </c>
      <c r="AY174" s="351"/>
      <c r="AZ174" s="10"/>
      <c r="BA174" s="66">
        <f t="shared" si="130"/>
        <v>794762</v>
      </c>
      <c r="BB174" s="67"/>
      <c r="BC174" s="67">
        <v>82624841</v>
      </c>
      <c r="BD174" s="67"/>
      <c r="BE174" s="67">
        <f t="shared" si="131"/>
        <v>38560</v>
      </c>
      <c r="BF174" s="67"/>
      <c r="BG174" s="156">
        <f t="shared" si="132"/>
        <v>4.8517669440662742E-2</v>
      </c>
      <c r="BH174" s="67"/>
      <c r="BI174" s="183"/>
      <c r="BJ174" s="67"/>
      <c r="BK174" s="67">
        <f t="shared" si="133"/>
        <v>5741362</v>
      </c>
      <c r="BL174" s="67"/>
      <c r="BM174" s="156">
        <f t="shared" si="134"/>
        <v>5.147611315921205E-2</v>
      </c>
      <c r="BN174" s="66">
        <f t="shared" si="135"/>
        <v>500756.61212121212</v>
      </c>
      <c r="BO174" s="67"/>
      <c r="BP174" s="67">
        <f t="shared" si="136"/>
        <v>5919023</v>
      </c>
      <c r="BQ174" s="67"/>
      <c r="BR174" s="478">
        <f t="shared" si="137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6"/>
        <v>6247524</v>
      </c>
      <c r="I175" s="16"/>
      <c r="J175" s="479">
        <f t="shared" si="117"/>
        <v>6.7647563590305122E-3</v>
      </c>
      <c r="K175" s="16"/>
      <c r="L175" s="16"/>
      <c r="M175" s="16"/>
      <c r="N175" s="16">
        <f t="shared" si="118"/>
        <v>297424</v>
      </c>
      <c r="O175" s="16">
        <f t="shared" si="138"/>
        <v>37635.686746987951</v>
      </c>
      <c r="P175" s="41"/>
      <c r="Q175" s="17">
        <f t="shared" si="119"/>
        <v>297424</v>
      </c>
      <c r="R175" s="16"/>
      <c r="S175" s="60">
        <f t="shared" si="120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1"/>
        <v>188874</v>
      </c>
      <c r="AB175" s="33"/>
      <c r="AC175" s="46">
        <f t="shared" si="122"/>
        <v>3.0231816636478708E-2</v>
      </c>
      <c r="AD175" s="33"/>
      <c r="AE175" s="33">
        <f t="shared" si="123"/>
        <v>1137.7951807228915</v>
      </c>
      <c r="AF175" s="50"/>
      <c r="AG175" s="33">
        <f t="shared" si="124"/>
        <v>6527</v>
      </c>
      <c r="AH175" s="33">
        <f t="shared" si="112"/>
        <v>412282469.35152841</v>
      </c>
      <c r="AI175" s="231">
        <f t="shared" si="125"/>
        <v>-3.3752775721687639E-2</v>
      </c>
      <c r="AJ175" s="50"/>
      <c r="AK175" s="10"/>
      <c r="AL175" s="23">
        <f t="shared" si="126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7"/>
        <v>1.1761257751507916E-2</v>
      </c>
      <c r="AS175" s="25"/>
      <c r="AT175" s="25"/>
      <c r="AU175" s="24"/>
      <c r="AV175" s="341">
        <f t="shared" si="128"/>
        <v>0.55972782177387392</v>
      </c>
      <c r="AW175" s="341"/>
      <c r="AX175" s="24">
        <f t="shared" si="129"/>
        <v>21065.74096385542</v>
      </c>
      <c r="AY175" s="351"/>
      <c r="AZ175" s="10"/>
      <c r="BA175" s="66">
        <f t="shared" si="130"/>
        <v>725278</v>
      </c>
      <c r="BB175" s="67"/>
      <c r="BC175" s="67">
        <v>83350119</v>
      </c>
      <c r="BD175" s="67"/>
      <c r="BE175" s="67">
        <f t="shared" si="131"/>
        <v>41979</v>
      </c>
      <c r="BF175" s="67"/>
      <c r="BG175" s="156">
        <f t="shared" si="132"/>
        <v>5.7879875027230937E-2</v>
      </c>
      <c r="BH175" s="67"/>
      <c r="BI175" s="183"/>
      <c r="BJ175" s="67"/>
      <c r="BK175" s="67">
        <f t="shared" si="133"/>
        <v>5418712</v>
      </c>
      <c r="BL175" s="67"/>
      <c r="BM175" s="156">
        <f t="shared" si="134"/>
        <v>5.4888320324091779E-2</v>
      </c>
      <c r="BN175" s="66">
        <f t="shared" si="135"/>
        <v>502109.15060240962</v>
      </c>
      <c r="BO175" s="67"/>
      <c r="BP175" s="67">
        <f t="shared" si="136"/>
        <v>5961002</v>
      </c>
      <c r="BQ175" s="67"/>
      <c r="BR175" s="478">
        <f t="shared" si="137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6"/>
        <v>6288735</v>
      </c>
      <c r="I176" s="16"/>
      <c r="J176" s="479">
        <f t="shared" si="117"/>
        <v>6.5963732192145241E-3</v>
      </c>
      <c r="K176" s="16"/>
      <c r="L176" s="16"/>
      <c r="M176" s="16"/>
      <c r="N176" s="16">
        <f t="shared" si="118"/>
        <v>293998</v>
      </c>
      <c r="O176" s="16">
        <f t="shared" si="138"/>
        <v>37657.09580838323</v>
      </c>
      <c r="P176" s="41"/>
      <c r="Q176" s="17">
        <f t="shared" si="119"/>
        <v>293998</v>
      </c>
      <c r="R176" s="16"/>
      <c r="S176" s="60">
        <f t="shared" si="120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1"/>
        <v>189964</v>
      </c>
      <c r="AB176" s="33"/>
      <c r="AC176" s="46">
        <f t="shared" si="122"/>
        <v>3.0207028917580404E-2</v>
      </c>
      <c r="AD176" s="33"/>
      <c r="AE176" s="33">
        <f t="shared" si="123"/>
        <v>1137.5089820359281</v>
      </c>
      <c r="AF176" s="50"/>
      <c r="AG176" s="33">
        <f t="shared" si="124"/>
        <v>6337</v>
      </c>
      <c r="AH176" s="33">
        <f t="shared" si="112"/>
        <v>412233823.35152841</v>
      </c>
      <c r="AI176" s="231">
        <f t="shared" si="125"/>
        <v>-6.1324248259517107E-2</v>
      </c>
      <c r="AJ176" s="50"/>
      <c r="AK176" s="10"/>
      <c r="AL176" s="23">
        <f t="shared" si="126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7"/>
        <v>1.4332355423197546E-2</v>
      </c>
      <c r="AS176" s="25"/>
      <c r="AT176" s="25"/>
      <c r="AU176" s="24"/>
      <c r="AV176" s="341">
        <f t="shared" si="128"/>
        <v>0.56402949082764653</v>
      </c>
      <c r="AW176" s="341"/>
      <c r="AX176" s="24">
        <f t="shared" si="129"/>
        <v>21239.712574850299</v>
      </c>
      <c r="AY176" s="351"/>
      <c r="AZ176" s="10"/>
      <c r="BA176" s="66">
        <f t="shared" si="130"/>
        <v>748292</v>
      </c>
      <c r="BB176" s="67"/>
      <c r="BC176" s="67">
        <v>84098411</v>
      </c>
      <c r="BD176" s="67"/>
      <c r="BE176" s="67">
        <f t="shared" si="131"/>
        <v>41211</v>
      </c>
      <c r="BF176" s="67"/>
      <c r="BG176" s="156">
        <f t="shared" si="132"/>
        <v>5.5073420536368156E-2</v>
      </c>
      <c r="BH176" s="67"/>
      <c r="BI176" s="183"/>
      <c r="BJ176" s="67"/>
      <c r="BK176" s="67">
        <f t="shared" si="133"/>
        <v>5465845</v>
      </c>
      <c r="BL176" s="67"/>
      <c r="BM176" s="156">
        <f t="shared" si="134"/>
        <v>5.3788206581050137E-2</v>
      </c>
      <c r="BN176" s="66">
        <f t="shared" si="135"/>
        <v>503583.29940119758</v>
      </c>
      <c r="BO176" s="67"/>
      <c r="BP176" s="67">
        <f t="shared" si="136"/>
        <v>6002213</v>
      </c>
      <c r="BQ176" s="67"/>
      <c r="BR176" s="478">
        <f t="shared" si="137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6"/>
        <v>6334199</v>
      </c>
      <c r="I177" s="16"/>
      <c r="J177" s="479">
        <f t="shared" si="117"/>
        <v>7.229434854545469E-3</v>
      </c>
      <c r="K177" s="16"/>
      <c r="L177" s="16"/>
      <c r="M177" s="16"/>
      <c r="N177" s="16">
        <f t="shared" si="118"/>
        <v>293456</v>
      </c>
      <c r="O177" s="16">
        <f t="shared" si="138"/>
        <v>37703.565476190473</v>
      </c>
      <c r="P177" s="41"/>
      <c r="Q177" s="17">
        <f t="shared" si="119"/>
        <v>293456</v>
      </c>
      <c r="R177" s="16"/>
      <c r="S177" s="60">
        <f t="shared" si="120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1"/>
        <v>191078</v>
      </c>
      <c r="AB177" s="33"/>
      <c r="AC177" s="46">
        <f t="shared" si="122"/>
        <v>3.0166087298488728E-2</v>
      </c>
      <c r="AD177" s="33"/>
      <c r="AE177" s="33">
        <f t="shared" si="123"/>
        <v>1137.3690476190477</v>
      </c>
      <c r="AF177" s="50"/>
      <c r="AG177" s="33">
        <f t="shared" si="124"/>
        <v>6308</v>
      </c>
      <c r="AH177" s="33">
        <f t="shared" si="112"/>
        <v>412179259.35152841</v>
      </c>
      <c r="AI177" s="231">
        <f t="shared" si="125"/>
        <v>-7.1943504487273796E-2</v>
      </c>
      <c r="AJ177" s="50"/>
      <c r="AK177" s="10"/>
      <c r="AL177" s="23">
        <f t="shared" si="126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7"/>
        <v>7.9119669628015758E-3</v>
      </c>
      <c r="AS177" s="25"/>
      <c r="AT177" s="25"/>
      <c r="AU177" s="24"/>
      <c r="AV177" s="341">
        <f t="shared" si="128"/>
        <v>0.56441169593819207</v>
      </c>
      <c r="AW177" s="341"/>
      <c r="AX177" s="24">
        <f t="shared" si="129"/>
        <v>21280.333333333332</v>
      </c>
      <c r="AY177" s="351"/>
      <c r="AZ177" s="10"/>
      <c r="BA177" s="66">
        <f t="shared" si="130"/>
        <v>783118</v>
      </c>
      <c r="BB177" s="67"/>
      <c r="BC177" s="67">
        <v>84881529</v>
      </c>
      <c r="BD177" s="67"/>
      <c r="BE177" s="67">
        <f t="shared" si="131"/>
        <v>45464</v>
      </c>
      <c r="BF177" s="67"/>
      <c r="BG177" s="156">
        <f t="shared" si="132"/>
        <v>5.8055107914771462E-2</v>
      </c>
      <c r="BH177" s="67"/>
      <c r="BI177" s="183"/>
      <c r="BJ177" s="67"/>
      <c r="BK177" s="67">
        <f t="shared" si="133"/>
        <v>5409043</v>
      </c>
      <c r="BL177" s="67"/>
      <c r="BM177" s="156">
        <f t="shared" si="134"/>
        <v>5.4252850273144436E-2</v>
      </c>
      <c r="BN177" s="66">
        <f t="shared" si="135"/>
        <v>505247.19642857142</v>
      </c>
      <c r="BO177" s="67"/>
      <c r="BP177" s="67">
        <f t="shared" si="136"/>
        <v>6047677</v>
      </c>
      <c r="BQ177" s="67"/>
      <c r="BR177" s="478">
        <f t="shared" si="137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6"/>
        <v>6387048</v>
      </c>
      <c r="I178" s="16"/>
      <c r="J178" s="479">
        <f t="shared" si="117"/>
        <v>8.3434385310597291E-3</v>
      </c>
      <c r="K178" s="16"/>
      <c r="L178" s="16"/>
      <c r="M178" s="16"/>
      <c r="N178" s="16">
        <f t="shared" si="118"/>
        <v>296704</v>
      </c>
      <c r="O178" s="16">
        <f t="shared" si="138"/>
        <v>37793.183431952661</v>
      </c>
      <c r="P178" s="41"/>
      <c r="Q178" s="17">
        <f t="shared" si="119"/>
        <v>296704</v>
      </c>
      <c r="R178" s="16"/>
      <c r="S178" s="60">
        <f t="shared" si="120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1"/>
        <v>192111</v>
      </c>
      <c r="AB178" s="33"/>
      <c r="AC178" s="46">
        <f t="shared" si="122"/>
        <v>3.0078214536668584E-2</v>
      </c>
      <c r="AD178" s="33"/>
      <c r="AE178" s="33">
        <f t="shared" si="123"/>
        <v>1136.7514792899408</v>
      </c>
      <c r="AF178" s="50"/>
      <c r="AG178" s="33">
        <f t="shared" si="124"/>
        <v>6236</v>
      </c>
      <c r="AH178" s="33">
        <f t="shared" si="112"/>
        <v>412124111.35152841</v>
      </c>
      <c r="AI178" s="231">
        <f t="shared" si="125"/>
        <v>-7.3677956030897204E-2</v>
      </c>
      <c r="AJ178" s="50"/>
      <c r="AK178" s="10"/>
      <c r="AL178" s="23">
        <f t="shared" si="126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7"/>
        <v>2.8383293763300343E-2</v>
      </c>
      <c r="AS178" s="25"/>
      <c r="AT178" s="25"/>
      <c r="AU178" s="24"/>
      <c r="AV178" s="341">
        <f t="shared" si="128"/>
        <v>0.57562883510504381</v>
      </c>
      <c r="AW178" s="341"/>
      <c r="AX178" s="24">
        <f t="shared" si="129"/>
        <v>21754.846153846152</v>
      </c>
      <c r="AY178" s="351"/>
      <c r="AZ178" s="10"/>
      <c r="BA178" s="66">
        <f t="shared" si="130"/>
        <v>1014188</v>
      </c>
      <c r="BB178" s="67"/>
      <c r="BC178" s="67">
        <v>85895717</v>
      </c>
      <c r="BD178" s="67"/>
      <c r="BE178" s="67">
        <f t="shared" si="131"/>
        <v>52849</v>
      </c>
      <c r="BF178" s="67"/>
      <c r="BG178" s="156">
        <f t="shared" si="132"/>
        <v>5.2109668029990494E-2</v>
      </c>
      <c r="BH178" s="67"/>
      <c r="BI178" s="183"/>
      <c r="BJ178" s="67"/>
      <c r="BK178" s="67">
        <f t="shared" si="133"/>
        <v>5596047</v>
      </c>
      <c r="BL178" s="67"/>
      <c r="BM178" s="156">
        <f t="shared" si="134"/>
        <v>5.3020283782462874E-2</v>
      </c>
      <c r="BN178" s="66">
        <f t="shared" si="135"/>
        <v>508258.68047337281</v>
      </c>
      <c r="BO178" s="67"/>
      <c r="BP178" s="67">
        <f t="shared" si="136"/>
        <v>6100526</v>
      </c>
      <c r="BQ178" s="67"/>
      <c r="BR178" s="478">
        <f t="shared" si="137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6"/>
        <v>6429140</v>
      </c>
      <c r="I179" s="16"/>
      <c r="J179" s="479">
        <f t="shared" si="117"/>
        <v>6.5902119414164417E-3</v>
      </c>
      <c r="K179" s="16"/>
      <c r="L179" s="16"/>
      <c r="M179" s="16"/>
      <c r="N179" s="16">
        <f t="shared" si="118"/>
        <v>296136</v>
      </c>
      <c r="O179" s="16">
        <f t="shared" si="138"/>
        <v>37818.470588235294</v>
      </c>
      <c r="P179" s="41"/>
      <c r="Q179" s="17">
        <f t="shared" si="119"/>
        <v>296136</v>
      </c>
      <c r="R179" s="16"/>
      <c r="S179" s="60">
        <f t="shared" si="120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1"/>
        <v>192818</v>
      </c>
      <c r="AB179" s="33"/>
      <c r="AC179" s="46">
        <f t="shared" si="122"/>
        <v>2.9991258550910387E-2</v>
      </c>
      <c r="AD179" s="33"/>
      <c r="AE179" s="33">
        <f t="shared" si="123"/>
        <v>1134.2235294117647</v>
      </c>
      <c r="AF179" s="50"/>
      <c r="AG179" s="33">
        <f t="shared" si="124"/>
        <v>5989</v>
      </c>
      <c r="AH179" s="33">
        <f t="shared" si="112"/>
        <v>412065401.35152841</v>
      </c>
      <c r="AI179" s="231">
        <f t="shared" si="125"/>
        <v>-0.10771752085816448</v>
      </c>
      <c r="AJ179" s="50"/>
      <c r="AK179" s="10"/>
      <c r="AL179" s="23">
        <f t="shared" si="126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7"/>
        <v>8.2770104409845158E-3</v>
      </c>
      <c r="AS179" s="25"/>
      <c r="AT179" s="25"/>
      <c r="AU179" s="24"/>
      <c r="AV179" s="341">
        <f t="shared" si="128"/>
        <v>0.57659344795726952</v>
      </c>
      <c r="AW179" s="341"/>
      <c r="AX179" s="24">
        <f t="shared" si="129"/>
        <v>21805.882352941175</v>
      </c>
      <c r="AY179" s="351"/>
      <c r="AZ179" s="10"/>
      <c r="BA179" s="66">
        <f t="shared" si="130"/>
        <v>863485</v>
      </c>
      <c r="BB179" s="67"/>
      <c r="BC179" s="67">
        <v>86759202</v>
      </c>
      <c r="BD179" s="67"/>
      <c r="BE179" s="67">
        <f t="shared" si="131"/>
        <v>42092</v>
      </c>
      <c r="BF179" s="67"/>
      <c r="BG179" s="156">
        <f t="shared" si="132"/>
        <v>4.8746648754755435E-2</v>
      </c>
      <c r="BH179" s="67"/>
      <c r="BI179" s="183"/>
      <c r="BJ179" s="67"/>
      <c r="BK179" s="67">
        <f t="shared" si="133"/>
        <v>5656805</v>
      </c>
      <c r="BL179" s="67"/>
      <c r="BM179" s="156">
        <f t="shared" si="134"/>
        <v>5.2350399209447736E-2</v>
      </c>
      <c r="BN179" s="66">
        <f t="shared" si="135"/>
        <v>510348.24705882353</v>
      </c>
      <c r="BO179" s="67"/>
      <c r="BP179" s="67">
        <f t="shared" si="136"/>
        <v>6142618</v>
      </c>
      <c r="BQ179" s="67"/>
      <c r="BR179" s="478">
        <f t="shared" si="137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6"/>
        <v>6460250</v>
      </c>
      <c r="I180" s="16"/>
      <c r="J180" s="479">
        <f t="shared" si="117"/>
        <v>4.8389053590371343E-3</v>
      </c>
      <c r="K180" s="16"/>
      <c r="L180" s="16"/>
      <c r="M180" s="16"/>
      <c r="N180" s="16">
        <f t="shared" si="118"/>
        <v>293265</v>
      </c>
      <c r="O180" s="16">
        <f t="shared" si="138"/>
        <v>37779.239766081868</v>
      </c>
      <c r="P180" s="41"/>
      <c r="Q180" s="17">
        <f t="shared" si="119"/>
        <v>293265</v>
      </c>
      <c r="R180" s="16"/>
      <c r="S180" s="60">
        <f t="shared" si="120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1"/>
        <v>193248</v>
      </c>
      <c r="AB180" s="33"/>
      <c r="AC180" s="46">
        <f t="shared" si="122"/>
        <v>2.9913393444526142E-2</v>
      </c>
      <c r="AD180" s="33"/>
      <c r="AE180" s="33">
        <f t="shared" si="123"/>
        <v>1130.1052631578948</v>
      </c>
      <c r="AF180" s="50"/>
      <c r="AG180" s="33">
        <f t="shared" si="124"/>
        <v>6050</v>
      </c>
      <c r="AH180" s="33">
        <f t="shared" si="112"/>
        <v>412002155.35152841</v>
      </c>
      <c r="AI180" s="231">
        <f t="shared" si="125"/>
        <v>-9.0362351526086307E-2</v>
      </c>
      <c r="AJ180" s="50"/>
      <c r="AK180" s="10"/>
      <c r="AL180" s="23">
        <f t="shared" si="126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7"/>
        <v>5.1173455624494201E-3</v>
      </c>
      <c r="AS180" s="25"/>
      <c r="AT180" s="25"/>
      <c r="AU180" s="24"/>
      <c r="AV180" s="341">
        <f t="shared" si="128"/>
        <v>0.57675322162455012</v>
      </c>
      <c r="AW180" s="341"/>
      <c r="AX180" s="24">
        <f t="shared" si="129"/>
        <v>21789.298245614034</v>
      </c>
      <c r="AY180" s="351"/>
      <c r="AZ180" s="391"/>
      <c r="BA180" s="66">
        <f t="shared" si="130"/>
        <v>715717</v>
      </c>
      <c r="BB180" s="67"/>
      <c r="BC180" s="67">
        <v>87474919</v>
      </c>
      <c r="BD180" s="67"/>
      <c r="BE180" s="67">
        <f t="shared" si="131"/>
        <v>31110</v>
      </c>
      <c r="BF180" s="67"/>
      <c r="BG180" s="156">
        <f t="shared" si="132"/>
        <v>4.3466901023728653E-2</v>
      </c>
      <c r="BH180" s="67"/>
      <c r="BI180" s="183"/>
      <c r="BJ180" s="67"/>
      <c r="BK180" s="67">
        <f t="shared" si="133"/>
        <v>5644840</v>
      </c>
      <c r="BL180" s="67"/>
      <c r="BM180" s="156">
        <f t="shared" si="134"/>
        <v>5.1952756854047238E-2</v>
      </c>
      <c r="BN180" s="66">
        <f t="shared" si="135"/>
        <v>511549.23391812865</v>
      </c>
      <c r="BO180" s="67"/>
      <c r="BP180" s="67">
        <f t="shared" si="136"/>
        <v>6173728</v>
      </c>
      <c r="BQ180" s="67"/>
      <c r="BR180" s="478">
        <f t="shared" si="137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6"/>
        <v>6485670</v>
      </c>
      <c r="I181" s="16"/>
      <c r="J181" s="479">
        <f t="shared" si="117"/>
        <v>3.9348322433342365E-3</v>
      </c>
      <c r="K181" s="16"/>
      <c r="L181" s="16"/>
      <c r="M181" s="16"/>
      <c r="N181" s="16">
        <f t="shared" si="118"/>
        <v>280125</v>
      </c>
      <c r="O181" s="16">
        <f t="shared" si="138"/>
        <v>37707.383720930229</v>
      </c>
      <c r="P181" s="41"/>
      <c r="Q181" s="17">
        <f t="shared" si="119"/>
        <v>280125</v>
      </c>
      <c r="R181" s="16"/>
      <c r="S181" s="60">
        <f t="shared" si="120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1"/>
        <v>193534</v>
      </c>
      <c r="AB181" s="33"/>
      <c r="AC181" s="46">
        <f t="shared" si="122"/>
        <v>2.9840247807859481E-2</v>
      </c>
      <c r="AD181" s="33"/>
      <c r="AE181" s="33">
        <f t="shared" si="123"/>
        <v>1125.1976744186047</v>
      </c>
      <c r="AF181" s="50"/>
      <c r="AG181" s="33">
        <f t="shared" si="124"/>
        <v>5824</v>
      </c>
      <c r="AH181" s="33">
        <f t="shared" si="112"/>
        <v>411947956.35152841</v>
      </c>
      <c r="AI181" s="231">
        <f t="shared" si="125"/>
        <v>-0.12460544115436645</v>
      </c>
      <c r="AJ181" s="50"/>
      <c r="AK181" s="10"/>
      <c r="AL181" s="23">
        <f t="shared" si="126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7"/>
        <v>8.7652342879840691E-3</v>
      </c>
      <c r="AS181" s="25"/>
      <c r="AT181" s="25"/>
      <c r="AU181" s="24"/>
      <c r="AV181" s="341">
        <f t="shared" si="128"/>
        <v>0.57952825228542304</v>
      </c>
      <c r="AW181" s="341"/>
      <c r="AX181" s="24">
        <f t="shared" si="129"/>
        <v>21852.494186046511</v>
      </c>
      <c r="AY181" s="351"/>
      <c r="AZ181" s="10"/>
      <c r="BA181" s="66">
        <f t="shared" si="130"/>
        <v>592931</v>
      </c>
      <c r="BB181" s="67"/>
      <c r="BC181" s="67">
        <v>88067850</v>
      </c>
      <c r="BD181" s="67"/>
      <c r="BE181" s="67">
        <f t="shared" si="131"/>
        <v>25420</v>
      </c>
      <c r="BF181" s="67"/>
      <c r="BG181" s="156">
        <f t="shared" si="132"/>
        <v>4.2871767541248475E-2</v>
      </c>
      <c r="BH181" s="67"/>
      <c r="BI181" s="183"/>
      <c r="BJ181" s="67"/>
      <c r="BK181" s="67">
        <f t="shared" si="133"/>
        <v>5443009</v>
      </c>
      <c r="BL181" s="67"/>
      <c r="BM181" s="156">
        <f t="shared" si="134"/>
        <v>5.1465099543285708E-2</v>
      </c>
      <c r="BN181" s="66">
        <f t="shared" si="135"/>
        <v>512022.38372093026</v>
      </c>
      <c r="BO181" s="67"/>
      <c r="BP181" s="67">
        <f t="shared" si="136"/>
        <v>6199148</v>
      </c>
      <c r="BQ181" s="67"/>
      <c r="BR181" s="478">
        <f t="shared" si="137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6"/>
        <v>6514109</v>
      </c>
      <c r="I182" s="16"/>
      <c r="J182" s="479">
        <f t="shared" si="117"/>
        <v>4.3848977823416858E-3</v>
      </c>
      <c r="K182" s="16"/>
      <c r="L182" s="16"/>
      <c r="M182" s="16"/>
      <c r="N182" s="16">
        <f t="shared" si="118"/>
        <v>266585</v>
      </c>
      <c r="O182" s="16">
        <f t="shared" si="138"/>
        <v>37653.809248554913</v>
      </c>
      <c r="P182" s="41"/>
      <c r="Q182" s="17">
        <f t="shared" si="119"/>
        <v>266585</v>
      </c>
      <c r="R182" s="16"/>
      <c r="S182" s="60">
        <f t="shared" si="120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1"/>
        <v>194030</v>
      </c>
      <c r="AB182" s="33"/>
      <c r="AC182" s="46">
        <f t="shared" si="122"/>
        <v>2.978611503123451E-2</v>
      </c>
      <c r="AD182" s="33"/>
      <c r="AE182" s="33">
        <f t="shared" si="123"/>
        <v>1121.5606936416184</v>
      </c>
      <c r="AF182" s="50"/>
      <c r="AG182" s="33">
        <f t="shared" si="124"/>
        <v>5156</v>
      </c>
      <c r="AH182" s="33">
        <f t="shared" si="112"/>
        <v>411900107.35152841</v>
      </c>
      <c r="AI182" s="231">
        <f t="shared" si="125"/>
        <v>-0.21005055921556612</v>
      </c>
      <c r="AJ182" s="50"/>
      <c r="AK182" s="10"/>
      <c r="AL182" s="23">
        <f t="shared" si="126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7"/>
        <v>1.0144922523611669E-2</v>
      </c>
      <c r="AS182" s="25"/>
      <c r="AT182" s="25"/>
      <c r="AU182" s="24"/>
      <c r="AV182" s="341">
        <f t="shared" si="128"/>
        <v>0.58285177604488969</v>
      </c>
      <c r="AW182" s="341"/>
      <c r="AX182" s="24">
        <f t="shared" si="129"/>
        <v>21946.589595375721</v>
      </c>
      <c r="AY182" s="351"/>
      <c r="AZ182" s="10"/>
      <c r="BA182" s="66">
        <f t="shared" si="130"/>
        <v>589124</v>
      </c>
      <c r="BB182" s="67"/>
      <c r="BC182" s="67">
        <v>88656974</v>
      </c>
      <c r="BD182" s="67"/>
      <c r="BE182" s="67">
        <f t="shared" si="131"/>
        <v>28439</v>
      </c>
      <c r="BF182" s="67"/>
      <c r="BG182" s="156">
        <f t="shared" si="132"/>
        <v>4.8273368594727084E-2</v>
      </c>
      <c r="BH182" s="67"/>
      <c r="BI182" s="183"/>
      <c r="BJ182" s="67"/>
      <c r="BK182" s="67">
        <f t="shared" si="133"/>
        <v>5306855</v>
      </c>
      <c r="BL182" s="67"/>
      <c r="BM182" s="156">
        <f t="shared" si="134"/>
        <v>5.0234084029052987E-2</v>
      </c>
      <c r="BN182" s="66">
        <f t="shared" si="135"/>
        <v>512468.0578034682</v>
      </c>
      <c r="BO182" s="67"/>
      <c r="BP182" s="67">
        <f t="shared" si="136"/>
        <v>6227587</v>
      </c>
      <c r="BQ182" s="67"/>
      <c r="BR182" s="478">
        <f t="shared" si="137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" si="139">+H182+D183</f>
        <v>6549352</v>
      </c>
      <c r="I183" s="16"/>
      <c r="J183" s="479">
        <f t="shared" ref="J183" si="140">+D183/H182</f>
        <v>5.410256414192639E-3</v>
      </c>
      <c r="K183" s="16"/>
      <c r="L183" s="16"/>
      <c r="M183" s="16"/>
      <c r="N183" s="16">
        <f t="shared" ref="N183" si="141">SUM(D177:D183)</f>
        <v>260617</v>
      </c>
      <c r="O183" s="16">
        <f t="shared" ref="O183" si="142">+H183/BW183</f>
        <v>37639.954022988502</v>
      </c>
      <c r="P183" s="41"/>
      <c r="Q183" s="17">
        <f t="shared" ref="Q183" si="143">SUM(D177:D183)</f>
        <v>260617</v>
      </c>
      <c r="R183" s="16"/>
      <c r="S183" s="60">
        <f t="shared" ref="S183" si="144"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" si="145">+AA182+W183</f>
        <v>195238</v>
      </c>
      <c r="AB183" s="33"/>
      <c r="AC183" s="46">
        <f t="shared" ref="AC183" si="146">+AA183/H183</f>
        <v>2.9810277413704438E-2</v>
      </c>
      <c r="AD183" s="33"/>
      <c r="AE183" s="33">
        <f t="shared" ref="AE183" si="147">+AA183/BW183</f>
        <v>1122.0574712643679</v>
      </c>
      <c r="AF183" s="50"/>
      <c r="AG183" s="33">
        <f t="shared" ref="AG183" si="148">SUM(W177:W183)</f>
        <v>5274</v>
      </c>
      <c r="AH183" s="33">
        <f t="shared" ref="AH183" si="149">SUM(D154:D250)</f>
        <v>411850307.35152841</v>
      </c>
      <c r="AI183" s="231">
        <f t="shared" ref="AI183" si="150">+(AG183-AG176)/AG176</f>
        <v>-0.16774498974278049</v>
      </c>
      <c r="AJ183" s="50"/>
      <c r="AK183" s="10"/>
      <c r="AL183" s="23">
        <f t="shared" ref="AL183" si="151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" si="152">+AL183/AP182</f>
        <v>1.2993973809247885E-2</v>
      </c>
      <c r="AS183" s="25"/>
      <c r="AT183" s="25"/>
      <c r="AU183" s="24"/>
      <c r="AV183" s="341">
        <f t="shared" ref="AV183" si="153">+AP183/H183</f>
        <v>0.58724817355976588</v>
      </c>
      <c r="AW183" s="341"/>
      <c r="AX183" s="24">
        <f t="shared" ref="AX183" si="154">+AP183/BW183</f>
        <v>22103.994252873563</v>
      </c>
      <c r="AY183" s="351"/>
      <c r="AZ183" s="10"/>
      <c r="BA183" s="66">
        <f t="shared" ref="BA183" si="155">+BC183-BC182</f>
        <v>626098</v>
      </c>
      <c r="BB183" s="67"/>
      <c r="BC183" s="67">
        <v>89283072</v>
      </c>
      <c r="BD183" s="67"/>
      <c r="BE183" s="67">
        <f t="shared" ref="BE183" si="156">+D183</f>
        <v>35243</v>
      </c>
      <c r="BF183" s="67"/>
      <c r="BG183" s="156">
        <f t="shared" ref="BG183" si="157">+BE183/BA183</f>
        <v>5.6289909886311724E-2</v>
      </c>
      <c r="BH183" s="67"/>
      <c r="BI183" s="183"/>
      <c r="BJ183" s="67"/>
      <c r="BK183" s="67">
        <f t="shared" ref="BK183" si="158">SUM(BA177:BA183)</f>
        <v>5184661</v>
      </c>
      <c r="BL183" s="67"/>
      <c r="BM183" s="156">
        <f t="shared" ref="BM183" si="159">+Q183/BK183</f>
        <v>5.026693162773805E-2</v>
      </c>
      <c r="BN183" s="66">
        <f t="shared" ref="BN183" si="160">+BC183/BW183</f>
        <v>513121.10344827588</v>
      </c>
      <c r="BO183" s="67"/>
      <c r="BP183" s="67">
        <f t="shared" ref="BP183" si="161">+BP182+BE183</f>
        <v>6262830</v>
      </c>
      <c r="BQ183" s="67"/>
      <c r="BR183" s="478">
        <f t="shared" ref="BR183" si="162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ref="H184" si="163">+H183+D184</f>
        <v>6588163</v>
      </c>
      <c r="I184" s="16"/>
      <c r="J184" s="479">
        <f t="shared" ref="J184" si="164">+D184/H183</f>
        <v>5.9259297713728015E-3</v>
      </c>
      <c r="K184" s="16"/>
      <c r="L184" s="16"/>
      <c r="M184" s="16"/>
      <c r="N184" s="16">
        <f t="shared" ref="N184" si="165">SUM(D178:D184)</f>
        <v>253964</v>
      </c>
      <c r="O184" s="16">
        <f t="shared" ref="O184" si="166">+H184/BW184</f>
        <v>37646.645714285711</v>
      </c>
      <c r="P184" s="41"/>
      <c r="Q184" s="17">
        <f t="shared" ref="Q184" si="167">SUM(D178:D184)</f>
        <v>253964</v>
      </c>
      <c r="R184" s="16"/>
      <c r="S184" s="60">
        <f t="shared" ref="S184" si="168"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ref="AA184" si="169">+AA183+W184</f>
        <v>196327</v>
      </c>
      <c r="AB184" s="33"/>
      <c r="AC184" s="46">
        <f t="shared" ref="AC184" si="170">+AA184/H184</f>
        <v>2.9799960929928419E-2</v>
      </c>
      <c r="AD184" s="33"/>
      <c r="AE184" s="33">
        <f t="shared" ref="AE184" si="171">+AA184/BW184</f>
        <v>1121.8685714285714</v>
      </c>
      <c r="AF184" s="50"/>
      <c r="AG184" s="33">
        <f t="shared" ref="AG184" si="172">SUM(W178:W184)</f>
        <v>5249</v>
      </c>
      <c r="AH184" s="33">
        <f t="shared" ref="AH184" si="173">SUM(D155:D251)</f>
        <v>411795788.35152841</v>
      </c>
      <c r="AI184" s="231">
        <f t="shared" ref="AI184" si="174">+(AG184-AG177)/AG177</f>
        <v>-0.16788205453392518</v>
      </c>
      <c r="AJ184" s="50"/>
      <c r="AK184" s="10"/>
      <c r="AL184" s="23">
        <f t="shared" ref="AL184" si="175">+AP184-AP183</f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ref="AR184" si="176">+AL184/AP183</f>
        <v>8.8050347170311703E-3</v>
      </c>
      <c r="AS184" s="25"/>
      <c r="AT184" s="25"/>
      <c r="AU184" s="24"/>
      <c r="AV184" s="341">
        <f t="shared" ref="AV184" si="177">+AP184/H184</f>
        <v>0.58892896244370396</v>
      </c>
      <c r="AW184" s="341"/>
      <c r="AX184" s="24">
        <f t="shared" ref="AX184" si="178">+AP184/BW184</f>
        <v>22171.200000000001</v>
      </c>
      <c r="AY184" s="351"/>
      <c r="AZ184" s="10"/>
      <c r="BA184" s="66">
        <f t="shared" ref="BA184" si="179">+BC184-BC183</f>
        <v>701717</v>
      </c>
      <c r="BB184" s="67"/>
      <c r="BC184" s="67">
        <v>89984789</v>
      </c>
      <c r="BD184" s="67"/>
      <c r="BE184" s="67">
        <f t="shared" ref="BE184" si="180">+D184</f>
        <v>38811</v>
      </c>
      <c r="BF184" s="67"/>
      <c r="BG184" s="156">
        <f t="shared" ref="BG184" si="181">+BE184/BA184</f>
        <v>5.5308621566813973E-2</v>
      </c>
      <c r="BH184" s="67"/>
      <c r="BI184" s="183"/>
      <c r="BJ184" s="67"/>
      <c r="BK184" s="67">
        <f t="shared" ref="BK184" si="182">SUM(BA178:BA184)</f>
        <v>5103260</v>
      </c>
      <c r="BL184" s="67"/>
      <c r="BM184" s="156">
        <f t="shared" ref="BM184" si="183">+Q184/BK184</f>
        <v>4.9765052143139872E-2</v>
      </c>
      <c r="BN184" s="66">
        <f t="shared" ref="BN184" si="184">+BC184/BW184</f>
        <v>514198.79428571428</v>
      </c>
      <c r="BO184" s="67"/>
      <c r="BP184" s="67">
        <f t="shared" ref="BP184" si="185">+BP183+BE184</f>
        <v>6301641</v>
      </c>
      <c r="BQ184" s="67"/>
      <c r="BR184" s="478">
        <f t="shared" ref="BR184" si="186">+BP184/BC184</f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ref="H185" si="187">+H184+D185</f>
        <v>6634763</v>
      </c>
      <c r="I185" s="16"/>
      <c r="J185" s="479">
        <f t="shared" ref="J185" si="188">+D185/H184</f>
        <v>7.0732919024620372E-3</v>
      </c>
      <c r="K185" s="16"/>
      <c r="L185" s="16"/>
      <c r="M185" s="16"/>
      <c r="N185" s="16">
        <f t="shared" ref="N185" si="189">SUM(D179:D185)</f>
        <v>247715</v>
      </c>
      <c r="O185" s="16">
        <f t="shared" ref="O185" si="190">+H185/BW185</f>
        <v>37697.517045454544</v>
      </c>
      <c r="P185" s="41"/>
      <c r="Q185" s="17">
        <f t="shared" ref="Q185" si="191">SUM(D179:D185)</f>
        <v>247715</v>
      </c>
      <c r="R185" s="16"/>
      <c r="S185" s="60">
        <f t="shared" ref="S185" si="192"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ref="AA185" si="193">+AA184+W185</f>
        <v>197421</v>
      </c>
      <c r="AB185" s="33"/>
      <c r="AC185" s="46">
        <f t="shared" ref="AC185" si="194">+AA185/H185</f>
        <v>2.9755546656301063E-2</v>
      </c>
      <c r="AD185" s="33"/>
      <c r="AE185" s="33">
        <f t="shared" ref="AE185" si="195">+AA185/BW185</f>
        <v>1121.7102272727273</v>
      </c>
      <c r="AF185" s="50"/>
      <c r="AG185" s="33">
        <f t="shared" ref="AG185" si="196">SUM(W179:W185)</f>
        <v>5310</v>
      </c>
      <c r="AH185" s="33">
        <f t="shared" ref="AH185" si="197">SUM(D156:D252)</f>
        <v>411741443.35152841</v>
      </c>
      <c r="AI185" s="231">
        <f t="shared" ref="AI185" si="198">+(AG185-AG178)/AG178</f>
        <v>-0.14849262347658757</v>
      </c>
      <c r="AJ185" s="50"/>
      <c r="AK185" s="10"/>
      <c r="AL185" s="23">
        <f t="shared" ref="AL185" si="199">+AP185-AP184</f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ref="AR185" si="200">+AL185/AP184</f>
        <v>9.7944308704213442E-3</v>
      </c>
      <c r="AS185" s="25"/>
      <c r="AT185" s="25"/>
      <c r="AU185" s="24"/>
      <c r="AV185" s="341">
        <f t="shared" ref="AV185" si="201">+AP185/H185</f>
        <v>0.59052026425058435</v>
      </c>
      <c r="AW185" s="341"/>
      <c r="AX185" s="24">
        <f t="shared" ref="AX185" si="202">+AP185/BW185</f>
        <v>22261.147727272728</v>
      </c>
      <c r="AY185" s="351"/>
      <c r="AZ185" s="10"/>
      <c r="BA185" s="66">
        <f t="shared" ref="BA185" si="203">+BC185-BC184</f>
        <v>860917</v>
      </c>
      <c r="BB185" s="67"/>
      <c r="BC185" s="67">
        <v>90845706</v>
      </c>
      <c r="BD185" s="67"/>
      <c r="BE185" s="67">
        <f t="shared" ref="BE185" si="204">+D185</f>
        <v>46600</v>
      </c>
      <c r="BF185" s="67"/>
      <c r="BG185" s="156">
        <f t="shared" ref="BG185" si="205">+BE185/BA185</f>
        <v>5.412833060562168E-2</v>
      </c>
      <c r="BH185" s="67"/>
      <c r="BI185" s="183"/>
      <c r="BJ185" s="67"/>
      <c r="BK185" s="67">
        <f t="shared" ref="BK185" si="206">SUM(BA179:BA185)</f>
        <v>4949989</v>
      </c>
      <c r="BL185" s="67"/>
      <c r="BM185" s="156">
        <f t="shared" ref="BM185" si="207">+Q185/BK185</f>
        <v>5.0043545551313344E-2</v>
      </c>
      <c r="BN185" s="66">
        <f t="shared" ref="BN185" si="208">+BC185/BW185</f>
        <v>516168.78409090912</v>
      </c>
      <c r="BO185" s="67"/>
      <c r="BP185" s="67">
        <f t="shared" ref="BP185" si="209">+BP184+BE185</f>
        <v>6348241</v>
      </c>
      <c r="BQ185" s="67"/>
      <c r="BR185" s="478">
        <f t="shared" ref="BR185" si="210">+BP185/BC185</f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ref="H186" si="211">+H185+D186</f>
        <v>6674045</v>
      </c>
      <c r="I186" s="16"/>
      <c r="J186" s="479">
        <f t="shared" ref="J186" si="212">+D186/H185</f>
        <v>5.9206334875865196E-3</v>
      </c>
      <c r="K186" s="16"/>
      <c r="L186" s="16"/>
      <c r="M186" s="16"/>
      <c r="N186" s="16">
        <f t="shared" ref="N186" si="213">SUM(D180:D186)</f>
        <v>244905</v>
      </c>
      <c r="O186" s="16">
        <f t="shared" ref="O186" si="214">+H186/BW186</f>
        <v>37706.468926553673</v>
      </c>
      <c r="P186" s="41"/>
      <c r="Q186" s="17">
        <f t="shared" ref="Q186" si="215">SUM(D180:D186)</f>
        <v>244905</v>
      </c>
      <c r="R186" s="16"/>
      <c r="S186" s="60">
        <f t="shared" ref="S186" si="216"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ref="AA186" si="217">+AA185+W186</f>
        <v>198128</v>
      </c>
      <c r="AB186" s="33"/>
      <c r="AC186" s="46">
        <f t="shared" ref="AC186" si="218">+AA186/H186</f>
        <v>2.9686344638071814E-2</v>
      </c>
      <c r="AD186" s="33"/>
      <c r="AE186" s="33">
        <f t="shared" ref="AE186" si="219">+AA186/BW186</f>
        <v>1119.3672316384182</v>
      </c>
      <c r="AF186" s="50"/>
      <c r="AG186" s="33">
        <f t="shared" ref="AG186" si="220">SUM(W180:W186)</f>
        <v>5310</v>
      </c>
      <c r="AH186" s="33">
        <f t="shared" ref="AH186" si="221">SUM(D157:D253)</f>
        <v>411686079.35152841</v>
      </c>
      <c r="AI186" s="231">
        <f t="shared" ref="AI186" si="222">+(AG186-AG179)/AG179</f>
        <v>-0.11337451995324763</v>
      </c>
      <c r="AJ186" s="50"/>
      <c r="AK186" s="10"/>
      <c r="AL186" s="23">
        <f t="shared" ref="AL186" si="223">+AP186-AP185</f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ref="AR186" si="224">+AL186/AP185</f>
        <v>8.2675635955632033E-3</v>
      </c>
      <c r="AS186" s="25"/>
      <c r="AT186" s="25"/>
      <c r="AU186" s="24"/>
      <c r="AV186" s="341">
        <f t="shared" ref="AV186" si="225">+AP186/H186</f>
        <v>0.59189801686982935</v>
      </c>
      <c r="AW186" s="341"/>
      <c r="AX186" s="24">
        <f t="shared" ref="AX186" si="226">+AP186/BW186</f>
        <v>22318.384180790959</v>
      </c>
      <c r="AY186" s="351"/>
      <c r="AZ186" s="10"/>
      <c r="BA186" s="66">
        <f t="shared" ref="BA186" si="227">+BC186-BC185</f>
        <v>857797</v>
      </c>
      <c r="BB186" s="67"/>
      <c r="BC186" s="67">
        <v>91703503</v>
      </c>
      <c r="BD186" s="67"/>
      <c r="BE186" s="67">
        <f t="shared" ref="BE186" si="228">+D186</f>
        <v>39282</v>
      </c>
      <c r="BF186" s="67"/>
      <c r="BG186" s="156">
        <f t="shared" ref="BG186" si="229">+BE186/BA186</f>
        <v>4.5794051506358728E-2</v>
      </c>
      <c r="BH186" s="67"/>
      <c r="BI186" s="183"/>
      <c r="BJ186" s="67"/>
      <c r="BK186" s="67">
        <f t="shared" ref="BK186" si="230">SUM(BA180:BA186)</f>
        <v>4944301</v>
      </c>
      <c r="BL186" s="67"/>
      <c r="BM186" s="156">
        <f t="shared" ref="BM186" si="231">+Q186/BK186</f>
        <v>4.9532785321929229E-2</v>
      </c>
      <c r="BN186" s="66">
        <f t="shared" ref="BN186" si="232">+BC186/BW186</f>
        <v>518098.88700564974</v>
      </c>
      <c r="BO186" s="67"/>
      <c r="BP186" s="67">
        <f t="shared" ref="BP186" si="233">+BP185+BE186</f>
        <v>6387523</v>
      </c>
      <c r="BQ186" s="67"/>
      <c r="BR186" s="478">
        <f t="shared" ref="BR186" si="234">+BP186/BC186</f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ref="H187" si="235">+H186+D187</f>
        <v>6705902</v>
      </c>
      <c r="I187" s="16"/>
      <c r="J187" s="479">
        <f t="shared" ref="J187" si="236">+D187/H186</f>
        <v>4.7732671865412957E-3</v>
      </c>
      <c r="K187" s="16"/>
      <c r="L187" s="16"/>
      <c r="M187" s="16"/>
      <c r="N187" s="16">
        <f t="shared" ref="N187" si="237">SUM(D181:D187)</f>
        <v>245652</v>
      </c>
      <c r="O187" s="16">
        <f t="shared" ref="O187" si="238">+H187/BW187</f>
        <v>37673.606741573036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ref="AA187" si="239">+AA186+W187</f>
        <v>198520</v>
      </c>
      <c r="AB187" s="33"/>
      <c r="AC187" s="46">
        <f t="shared" ref="AC187" si="240">+AA187/H187</f>
        <v>2.9603772915261811E-2</v>
      </c>
      <c r="AD187" s="33"/>
      <c r="AE187" s="33">
        <f t="shared" ref="AE187" si="241">+AA187/BW187</f>
        <v>1115.2808988764045</v>
      </c>
      <c r="AF187" s="50"/>
      <c r="AG187" s="33">
        <f t="shared" ref="AG187" si="242">SUM(W181:W187)</f>
        <v>5272</v>
      </c>
      <c r="AH187" s="33">
        <f t="shared" ref="AH187" si="243">SUM(D158:D254)</f>
        <v>411625479.35152841</v>
      </c>
      <c r="AI187" s="231">
        <f t="shared" ref="AI187" si="244">+(AG187-AG180)/AG180</f>
        <v>-0.12859504132231406</v>
      </c>
      <c r="AJ187" s="50"/>
      <c r="AK187" s="10"/>
      <c r="AL187" s="23">
        <f t="shared" ref="AL187" si="245">+AP187-AP186</f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ref="AR187" si="246">+AL187/AP186</f>
        <v>6.2260243006069839E-3</v>
      </c>
      <c r="AS187" s="25"/>
      <c r="AT187" s="25"/>
      <c r="AU187" s="24"/>
      <c r="AV187" s="341">
        <f t="shared" ref="AV187" si="247">+AP187/H187</f>
        <v>0.59275381596689003</v>
      </c>
      <c r="AW187" s="341"/>
      <c r="AX187" s="24">
        <f t="shared" ref="AX187" si="248">+AP187/BW187</f>
        <v>22331.174157303372</v>
      </c>
      <c r="AY187" s="351"/>
      <c r="AZ187" s="391"/>
      <c r="BA187" s="66">
        <f t="shared" ref="BA187" si="249">+BC187-BC186</f>
        <v>699997</v>
      </c>
      <c r="BB187" s="67"/>
      <c r="BC187" s="67">
        <v>92403500</v>
      </c>
      <c r="BD187" s="67"/>
      <c r="BE187" s="67">
        <f t="shared" ref="BE187" si="250">+D187</f>
        <v>31857</v>
      </c>
      <c r="BF187" s="67"/>
      <c r="BG187" s="156">
        <f t="shared" ref="BG187" si="251">+BE187/BA187</f>
        <v>4.5510195043693046E-2</v>
      </c>
      <c r="BH187" s="67"/>
      <c r="BI187" s="183"/>
      <c r="BJ187" s="67"/>
      <c r="BK187" s="67">
        <f t="shared" ref="BK187" si="252">SUM(BA181:BA187)</f>
        <v>4928581</v>
      </c>
      <c r="BL187" s="67"/>
      <c r="BM187" s="156">
        <f t="shared" ref="BM187" si="253">+Q187/BK187</f>
        <v>0</v>
      </c>
      <c r="BN187" s="66">
        <f t="shared" ref="BN187" si="254">+BC187/BW187</f>
        <v>519120.78651685396</v>
      </c>
      <c r="BO187" s="67"/>
      <c r="BP187" s="67">
        <f t="shared" ref="BP187" si="255">+BP186+BE187</f>
        <v>6419380</v>
      </c>
      <c r="BQ187" s="67"/>
      <c r="BR187" s="478">
        <f t="shared" ref="BR187" si="256">+BP187/BC187</f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196" si="257">1+B187</f>
        <v>44088</v>
      </c>
      <c r="C188" s="61"/>
      <c r="D188" s="17">
        <v>38072</v>
      </c>
      <c r="E188" s="16"/>
      <c r="F188" s="16"/>
      <c r="G188" s="16"/>
      <c r="H188" s="16">
        <f t="shared" ref="H188" si="258">+H187+D188</f>
        <v>6743974</v>
      </c>
      <c r="I188" s="16"/>
      <c r="J188" s="479">
        <f t="shared" ref="J188" si="259">+D188/H187</f>
        <v>5.6773868750244188E-3</v>
      </c>
      <c r="K188" s="16"/>
      <c r="L188" s="16"/>
      <c r="M188" s="16"/>
      <c r="N188" s="16">
        <f t="shared" ref="N188" si="260">SUM(D182:D188)</f>
        <v>258304</v>
      </c>
      <c r="O188" s="16">
        <f t="shared" ref="O188" si="261">+H188/BW188</f>
        <v>37675.832402234635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ref="AA188" si="262">+AA187+W188</f>
        <v>199000</v>
      </c>
      <c r="AB188" s="33"/>
      <c r="AC188" s="46">
        <f t="shared" ref="AC188" si="263">+AA188/H188</f>
        <v>2.9507824318421156E-2</v>
      </c>
      <c r="AD188" s="33"/>
      <c r="AE188" s="33">
        <f t="shared" ref="AE188" si="264">+AA188/BW188</f>
        <v>1111.7318435754189</v>
      </c>
      <c r="AF188" s="50"/>
      <c r="AG188" s="33">
        <f t="shared" ref="AG188" si="265">SUM(W182:W188)</f>
        <v>5466</v>
      </c>
      <c r="AH188" s="33">
        <f t="shared" ref="AH188" si="266">SUM(D159:D255)</f>
        <v>411571956.35152841</v>
      </c>
      <c r="AI188" s="231">
        <f t="shared" ref="AI188" si="267">+(AG188-AG181)/AG181</f>
        <v>-6.1469780219780217E-2</v>
      </c>
      <c r="AJ188" s="50"/>
      <c r="AK188" s="10"/>
      <c r="AL188" s="23">
        <f t="shared" ref="AL188" si="268">+AP188-AP187</f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ref="AR188" si="269">+AL188/AP187</f>
        <v>1.3302560611469481E-2</v>
      </c>
      <c r="AS188" s="25"/>
      <c r="AT188" s="25"/>
      <c r="AU188" s="24"/>
      <c r="AV188" s="341">
        <f t="shared" ref="AV188" si="270">+AP188/H188</f>
        <v>0.59724815071944226</v>
      </c>
      <c r="AW188" s="341"/>
      <c r="AX188" s="24">
        <f t="shared" ref="AX188" si="271">+AP188/BW188</f>
        <v>22501.821229050278</v>
      </c>
      <c r="AY188" s="351"/>
      <c r="AZ188" s="10"/>
      <c r="BA188" s="66">
        <f t="shared" ref="BA188" si="272">+BC188-BC187</f>
        <v>486822</v>
      </c>
      <c r="BB188" s="67"/>
      <c r="BC188" s="67">
        <v>92890322</v>
      </c>
      <c r="BD188" s="67"/>
      <c r="BE188" s="67">
        <f t="shared" ref="BE188" si="273">+D188</f>
        <v>38072</v>
      </c>
      <c r="BF188" s="67"/>
      <c r="BG188" s="156">
        <f t="shared" ref="BG188" si="274">+BE188/BA188</f>
        <v>7.8205175608333233E-2</v>
      </c>
      <c r="BH188" s="67"/>
      <c r="BI188" s="183"/>
      <c r="BJ188" s="67"/>
      <c r="BK188" s="67">
        <f t="shared" ref="BK188" si="275">SUM(BA182:BA188)</f>
        <v>4822472</v>
      </c>
      <c r="BL188" s="67"/>
      <c r="BM188" s="156">
        <f t="shared" ref="BM188" si="276">+Q188/BK188</f>
        <v>0</v>
      </c>
      <c r="BN188" s="66">
        <f t="shared" ref="BN188" si="277">+BC188/BW188</f>
        <v>518940.34636871511</v>
      </c>
      <c r="BO188" s="67"/>
      <c r="BP188" s="67">
        <f t="shared" ref="BP188" si="278">+BP187+BE188</f>
        <v>6457452</v>
      </c>
      <c r="BQ188" s="67"/>
      <c r="BR188" s="478">
        <f t="shared" ref="BR188" si="279">+BP188/BC188</f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257"/>
        <v>44089</v>
      </c>
      <c r="C189" s="61"/>
      <c r="D189" s="17">
        <v>36447</v>
      </c>
      <c r="E189" s="16"/>
      <c r="F189" s="16"/>
      <c r="G189" s="16"/>
      <c r="H189" s="16">
        <f t="shared" ref="H189" si="280">+H188+D189</f>
        <v>6780421</v>
      </c>
      <c r="I189" s="16"/>
      <c r="J189" s="479">
        <f t="shared" ref="J189" si="281">+D189/H188</f>
        <v>5.4043802659974665E-3</v>
      </c>
      <c r="K189" s="16"/>
      <c r="L189" s="16"/>
      <c r="M189" s="16"/>
      <c r="N189" s="16">
        <f t="shared" ref="N189" si="282">SUM(D183:D189)</f>
        <v>266312</v>
      </c>
      <c r="O189" s="16">
        <f t="shared" ref="O189" si="283">+H189/BW189</f>
        <v>37669.005555555559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ref="AA189" si="284">+AA188+W189</f>
        <v>200197</v>
      </c>
      <c r="AB189" s="33"/>
      <c r="AC189" s="46">
        <f t="shared" ref="AC189" si="285">+AA189/H189</f>
        <v>2.9525747737492995E-2</v>
      </c>
      <c r="AD189" s="33"/>
      <c r="AE189" s="33">
        <f t="shared" ref="AE189" si="286">+AA189/BW189</f>
        <v>1112.2055555555555</v>
      </c>
      <c r="AF189" s="50"/>
      <c r="AG189" s="33">
        <f t="shared" ref="AG189" si="287">SUM(W183:W189)</f>
        <v>6167</v>
      </c>
      <c r="AH189" s="33">
        <f t="shared" ref="AH189" si="288">SUM(D160:D256)</f>
        <v>411535113.35152841</v>
      </c>
      <c r="AI189" s="231">
        <f t="shared" ref="AI189" si="289">+(AG189-AG182)/AG182</f>
        <v>0.1960822342901474</v>
      </c>
      <c r="AJ189" s="50"/>
      <c r="AK189" s="10"/>
      <c r="AL189" s="23">
        <f t="shared" ref="AL189" si="290">+AP189-AP188</f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ref="AR189" si="291">+AL189/AP188</f>
        <v>9.9954665370351158E-3</v>
      </c>
      <c r="AS189" s="25"/>
      <c r="AT189" s="25"/>
      <c r="AU189" s="24"/>
      <c r="AV189" s="341">
        <f t="shared" ref="AV189" si="292">+AP189/H189</f>
        <v>0.59997542925431913</v>
      </c>
      <c r="AW189" s="341"/>
      <c r="AX189" s="24">
        <f t="shared" ref="AX189" si="293">+AP189/BW189</f>
        <v>22600.477777777778</v>
      </c>
      <c r="AY189" s="351"/>
      <c r="AZ189" s="10"/>
      <c r="BA189" s="66">
        <f t="shared" ref="BA189" si="294">+BC189-BC188</f>
        <v>741636</v>
      </c>
      <c r="BB189" s="67"/>
      <c r="BC189" s="67">
        <v>93631958</v>
      </c>
      <c r="BD189" s="67"/>
      <c r="BE189" s="67">
        <f t="shared" ref="BE189" si="295">+D189</f>
        <v>36447</v>
      </c>
      <c r="BF189" s="67"/>
      <c r="BG189" s="156">
        <f t="shared" ref="BG189" si="296">+BE189/BA189</f>
        <v>4.9144054495736451E-2</v>
      </c>
      <c r="BH189" s="67"/>
      <c r="BI189" s="183"/>
      <c r="BJ189" s="67"/>
      <c r="BK189" s="67">
        <f t="shared" ref="BK189" si="297">SUM(BA183:BA189)</f>
        <v>4974984</v>
      </c>
      <c r="BL189" s="67"/>
      <c r="BM189" s="156">
        <f t="shared" ref="BM189" si="298">+Q189/BK189</f>
        <v>0</v>
      </c>
      <c r="BN189" s="66">
        <f t="shared" ref="BN189" si="299">+BC189/BW189</f>
        <v>520177.54444444447</v>
      </c>
      <c r="BO189" s="67"/>
      <c r="BP189" s="67">
        <f t="shared" ref="BP189" si="300">+BP188+BE189</f>
        <v>6493899</v>
      </c>
      <c r="BQ189" s="67"/>
      <c r="BR189" s="478">
        <f t="shared" ref="BR189" si="301">+BP189/BC189</f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257"/>
        <v>44090</v>
      </c>
      <c r="C190" s="61"/>
      <c r="D190" s="17">
        <v>40154</v>
      </c>
      <c r="E190" s="16"/>
      <c r="F190" s="16"/>
      <c r="G190" s="16"/>
      <c r="H190" s="16">
        <f t="shared" ref="H190" si="302">+H189+D190</f>
        <v>6820575</v>
      </c>
      <c r="I190" s="16"/>
      <c r="J190" s="479">
        <f t="shared" ref="J190" si="303">+D190/H189</f>
        <v>5.9220511528708907E-3</v>
      </c>
      <c r="K190" s="16"/>
      <c r="L190" s="16"/>
      <c r="M190" s="16"/>
      <c r="N190" s="16">
        <f t="shared" ref="N190" si="304">SUM(D184:D190)</f>
        <v>271223</v>
      </c>
      <c r="O190" s="16">
        <f t="shared" ref="O190" si="305">+H190/BW190</f>
        <v>37682.734806629836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ref="AA190" si="306">+AA189+W190</f>
        <v>201348</v>
      </c>
      <c r="AB190" s="33"/>
      <c r="AC190" s="46">
        <f t="shared" ref="AC190" si="307">+AA190/H190</f>
        <v>2.952067824193708E-2</v>
      </c>
      <c r="AD190" s="33"/>
      <c r="AE190" s="33">
        <f t="shared" ref="AE190" si="308">+AA190/BW190</f>
        <v>1112.4198895027625</v>
      </c>
      <c r="AF190" s="50"/>
      <c r="AG190" s="33">
        <f t="shared" ref="AG190" si="309">SUM(W184:W190)</f>
        <v>6110</v>
      </c>
      <c r="AH190" s="33">
        <f t="shared" ref="AH190" si="310">SUM(D161:D257)</f>
        <v>411494501.35152841</v>
      </c>
      <c r="AI190" s="231">
        <f t="shared" ref="AI190" si="311">+(AG190-AG183)/AG183</f>
        <v>0.15851346226772847</v>
      </c>
      <c r="AJ190" s="50"/>
      <c r="AK190" s="10"/>
      <c r="AL190" s="23">
        <f t="shared" ref="AL190" si="312">+AP190-AP189</f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ref="AR190" si="313">+AL190/AP189</f>
        <v>1.2554306865685731E-2</v>
      </c>
      <c r="AS190" s="25"/>
      <c r="AT190" s="25"/>
      <c r="AU190" s="24"/>
      <c r="AV190" s="341">
        <f t="shared" ref="AV190" si="314">+AP190/H190</f>
        <v>0.60393119348442026</v>
      </c>
      <c r="AW190" s="341"/>
      <c r="AX190" s="24">
        <f t="shared" ref="AX190" si="315">+AP190/BW190</f>
        <v>22757.779005524862</v>
      </c>
      <c r="AY190" s="351"/>
      <c r="AZ190" s="10"/>
      <c r="BA190" s="66">
        <f t="shared" ref="BA190" si="316">+BC190-BC189</f>
        <v>737109</v>
      </c>
      <c r="BB190" s="67"/>
      <c r="BC190" s="67">
        <v>94369067</v>
      </c>
      <c r="BD190" s="67"/>
      <c r="BE190" s="67">
        <f t="shared" ref="BE190" si="317">+D190</f>
        <v>40154</v>
      </c>
      <c r="BF190" s="67"/>
      <c r="BG190" s="156">
        <f t="shared" ref="BG190" si="318">+BE190/BA190</f>
        <v>5.4474982668777615E-2</v>
      </c>
      <c r="BH190" s="67"/>
      <c r="BI190" s="183"/>
      <c r="BJ190" s="67"/>
      <c r="BK190" s="67">
        <f t="shared" ref="BK190" si="319">SUM(BA184:BA190)</f>
        <v>5085995</v>
      </c>
      <c r="BL190" s="67"/>
      <c r="BM190" s="156">
        <f t="shared" ref="BM190" si="320">+Q190/BK190</f>
        <v>0</v>
      </c>
      <c r="BN190" s="66">
        <f t="shared" ref="BN190" si="321">+BC190/BW190</f>
        <v>521376.06077348068</v>
      </c>
      <c r="BO190" s="67"/>
      <c r="BP190" s="67">
        <f t="shared" ref="BP190" si="322">+BP189+BE190</f>
        <v>6534053</v>
      </c>
      <c r="BQ190" s="67"/>
      <c r="BR190" s="478">
        <f t="shared" ref="BR190" si="323">+BP190/BC190</f>
        <v>6.9239351492157916E-2</v>
      </c>
      <c r="BS190" s="67"/>
      <c r="BT190" s="86"/>
      <c r="BU190" s="183"/>
      <c r="BV190" s="1"/>
      <c r="BW190" s="61">
        <f t="shared" ref="BW190:BW197" si="324">+BW189+1</f>
        <v>181</v>
      </c>
    </row>
    <row r="191" spans="2:75" x14ac:dyDescent="0.3">
      <c r="B191" s="171">
        <f t="shared" si="257"/>
        <v>44091</v>
      </c>
      <c r="C191" s="61"/>
      <c r="D191" s="17">
        <v>46295</v>
      </c>
      <c r="E191" s="16"/>
      <c r="F191" s="16"/>
      <c r="G191" s="16"/>
      <c r="H191" s="16">
        <f t="shared" ref="H191" si="325">+H190+D191</f>
        <v>6866870</v>
      </c>
      <c r="I191" s="16"/>
      <c r="J191" s="479">
        <f t="shared" ref="J191" si="326">+D191/H190</f>
        <v>6.7875509029663925E-3</v>
      </c>
      <c r="K191" s="16"/>
      <c r="L191" s="16"/>
      <c r="M191" s="16"/>
      <c r="N191" s="16">
        <f t="shared" ref="N191" si="327">SUM(D185:D191)</f>
        <v>278707</v>
      </c>
      <c r="O191" s="16">
        <f t="shared" ref="O191" si="328">+H191/BW191</f>
        <v>37730.054945054944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ref="AA191" si="329">+AA190+W191</f>
        <v>202227</v>
      </c>
      <c r="AB191" s="33"/>
      <c r="AC191" s="46">
        <f t="shared" ref="AC191" si="330">+AA191/H191</f>
        <v>2.9449661927486614E-2</v>
      </c>
      <c r="AD191" s="33"/>
      <c r="AE191" s="33">
        <f t="shared" ref="AE191" si="331">+AA191/BW191</f>
        <v>1111.1373626373627</v>
      </c>
      <c r="AF191" s="50"/>
      <c r="AG191" s="33">
        <f t="shared" ref="AG191" si="332">SUM(W185:W191)</f>
        <v>5900</v>
      </c>
      <c r="AH191" s="33">
        <f t="shared" ref="AH191" si="333">SUM(D162:D258)</f>
        <v>411450502.35152841</v>
      </c>
      <c r="AI191" s="231">
        <f t="shared" ref="AI191" si="334">+(AG191-AG184)/AG184</f>
        <v>0.12402362354734235</v>
      </c>
      <c r="AJ191" s="50"/>
      <c r="AK191" s="10"/>
      <c r="AL191" s="23">
        <f t="shared" ref="AL191" si="335">+AP191-AP190</f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ref="AR191" si="336">+AL191/AP190</f>
        <v>8.7107607914044573E-3</v>
      </c>
      <c r="AS191" s="25"/>
      <c r="AT191" s="25"/>
      <c r="AU191" s="24"/>
      <c r="AV191" s="341">
        <f t="shared" ref="AV191" si="337">+AP191/H191</f>
        <v>0.60508484942921592</v>
      </c>
      <c r="AW191" s="341"/>
      <c r="AX191" s="24">
        <f t="shared" ref="AX191" si="338">+AP191/BW191</f>
        <v>22829.884615384617</v>
      </c>
      <c r="AY191" s="351"/>
      <c r="AZ191" s="10"/>
      <c r="BA191" s="66">
        <f t="shared" ref="BA191" si="339">+BC191-BC190</f>
        <v>865955</v>
      </c>
      <c r="BB191" s="67"/>
      <c r="BC191" s="67">
        <v>95235022</v>
      </c>
      <c r="BD191" s="67"/>
      <c r="BE191" s="67">
        <f t="shared" ref="BE191" si="340">+D191</f>
        <v>46295</v>
      </c>
      <c r="BF191" s="67"/>
      <c r="BG191" s="156">
        <f t="shared" ref="BG191" si="341">+BE191/BA191</f>
        <v>5.3461207568522615E-2</v>
      </c>
      <c r="BH191" s="67"/>
      <c r="BI191" s="183"/>
      <c r="BJ191" s="67"/>
      <c r="BK191" s="67">
        <f t="shared" ref="BK191" si="342">SUM(BA185:BA191)</f>
        <v>5250233</v>
      </c>
      <c r="BL191" s="67"/>
      <c r="BM191" s="156">
        <f t="shared" ref="BM191" si="343">+Q191/BK191</f>
        <v>0</v>
      </c>
      <c r="BN191" s="66">
        <f t="shared" ref="BN191" si="344">+BC191/BW191</f>
        <v>523269.35164835164</v>
      </c>
      <c r="BO191" s="67"/>
      <c r="BP191" s="67">
        <f t="shared" ref="BP191" si="345">+BP190+BE191</f>
        <v>6580348</v>
      </c>
      <c r="BQ191" s="67"/>
      <c r="BR191" s="478">
        <f t="shared" ref="BR191" si="346">+BP191/BC191</f>
        <v>6.9095883655069662E-2</v>
      </c>
      <c r="BS191" s="67"/>
      <c r="BT191" s="86"/>
      <c r="BU191" s="183"/>
      <c r="BV191" s="1"/>
      <c r="BW191" s="61">
        <f t="shared" si="324"/>
        <v>182</v>
      </c>
    </row>
    <row r="192" spans="2:75" x14ac:dyDescent="0.3">
      <c r="B192" s="171">
        <f t="shared" si="257"/>
        <v>44092</v>
      </c>
      <c r="C192" s="61"/>
      <c r="D192" s="17">
        <v>51345</v>
      </c>
      <c r="E192" s="16"/>
      <c r="F192" s="16"/>
      <c r="G192" s="16"/>
      <c r="H192" s="16">
        <f t="shared" ref="H192" si="347">+H191+D192</f>
        <v>6918215</v>
      </c>
      <c r="I192" s="16"/>
      <c r="J192" s="479">
        <f t="shared" ref="J192" si="348">+D192/H191</f>
        <v>7.4772057720620894E-3</v>
      </c>
      <c r="K192" s="16"/>
      <c r="L192" s="16"/>
      <c r="M192" s="16"/>
      <c r="N192" s="16">
        <f t="shared" ref="N192" si="349">SUM(D186:D192)</f>
        <v>283452</v>
      </c>
      <c r="O192" s="16">
        <f t="shared" ref="O192" si="350">+H192/BW192</f>
        <v>37804.453551912571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ref="AA192" si="351">+AA191+W192</f>
        <v>203185</v>
      </c>
      <c r="AB192" s="33"/>
      <c r="AC192" s="46">
        <f t="shared" ref="AC192" si="352">+AA192/H192</f>
        <v>2.9369570040827006E-2</v>
      </c>
      <c r="AD192" s="33"/>
      <c r="AE192" s="33">
        <f t="shared" ref="AE192" si="353">+AA192/BW192</f>
        <v>1110.3005464480875</v>
      </c>
      <c r="AF192" s="50"/>
      <c r="AG192" s="33">
        <f t="shared" ref="AG192" si="354">SUM(W186:W192)</f>
        <v>5764</v>
      </c>
      <c r="AH192" s="33">
        <f t="shared" ref="AH192" si="355">SUM(D163:D259)</f>
        <v>411405529.35152841</v>
      </c>
      <c r="AI192" s="231">
        <f t="shared" ref="AI192" si="356">+(AG192-AG185)/AG185</f>
        <v>8.5499058380414314E-2</v>
      </c>
      <c r="AJ192" s="50"/>
      <c r="AK192" s="10"/>
      <c r="AL192" s="23">
        <f t="shared" ref="AL192" si="357">+AP192-AP191</f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ref="AR192" si="358">+AL192/AP191</f>
        <v>8.8699528452079509E-3</v>
      </c>
      <c r="AS192" s="25"/>
      <c r="AT192" s="25"/>
      <c r="AU192" s="24"/>
      <c r="AV192" s="341">
        <f t="shared" ref="AV192" si="359">+AP192/H192</f>
        <v>0.6059213250816865</v>
      </c>
      <c r="AW192" s="341"/>
      <c r="AX192" s="24">
        <f t="shared" ref="AX192" si="360">+AP192/BW192</f>
        <v>22906.524590163935</v>
      </c>
      <c r="AY192" s="351"/>
      <c r="AZ192" s="10"/>
      <c r="BA192" s="66">
        <f t="shared" ref="BA192" si="361">+BC192-BC191</f>
        <v>988439</v>
      </c>
      <c r="BB192" s="67"/>
      <c r="BC192" s="67">
        <v>96223461</v>
      </c>
      <c r="BD192" s="67"/>
      <c r="BE192" s="67">
        <f t="shared" ref="BE192" si="362">+D192</f>
        <v>51345</v>
      </c>
      <c r="BF192" s="67"/>
      <c r="BG192" s="156">
        <f t="shared" ref="BG192" si="363">+BE192/BA192</f>
        <v>5.1945542415869871E-2</v>
      </c>
      <c r="BH192" s="67"/>
      <c r="BI192" s="183"/>
      <c r="BJ192" s="67"/>
      <c r="BK192" s="67">
        <f t="shared" ref="BK192" si="364">SUM(BA186:BA192)</f>
        <v>5377755</v>
      </c>
      <c r="BL192" s="67"/>
      <c r="BM192" s="156">
        <f t="shared" ref="BM192" si="365">+Q192/BK192</f>
        <v>0</v>
      </c>
      <c r="BN192" s="66">
        <f t="shared" ref="BN192" si="366">+BC192/BW192</f>
        <v>525811.26229508198</v>
      </c>
      <c r="BO192" s="67"/>
      <c r="BP192" s="67">
        <f t="shared" ref="BP192" si="367">+BP191+BE192</f>
        <v>6631693</v>
      </c>
      <c r="BQ192" s="67"/>
      <c r="BR192" s="478">
        <f t="shared" ref="BR192" si="368">+BP192/BC192</f>
        <v>6.8919709716115912E-2</v>
      </c>
      <c r="BS192" s="67"/>
      <c r="BT192" s="86"/>
      <c r="BU192" s="183"/>
      <c r="BV192" s="1"/>
      <c r="BW192" s="61">
        <f t="shared" si="324"/>
        <v>183</v>
      </c>
    </row>
    <row r="193" spans="2:85" x14ac:dyDescent="0.3">
      <c r="B193" s="171">
        <f t="shared" si="257"/>
        <v>44093</v>
      </c>
      <c r="C193" s="61"/>
      <c r="D193" s="17">
        <v>42533</v>
      </c>
      <c r="E193" s="16"/>
      <c r="F193" s="16"/>
      <c r="G193" s="16"/>
      <c r="H193" s="16">
        <f t="shared" ref="H193" si="369">+H192+D193</f>
        <v>6960748</v>
      </c>
      <c r="I193" s="16"/>
      <c r="J193" s="479">
        <f t="shared" ref="J193" si="370">+D193/H192</f>
        <v>6.1479731404704826E-3</v>
      </c>
      <c r="K193" s="16"/>
      <c r="L193" s="16"/>
      <c r="M193" s="16"/>
      <c r="N193" s="16">
        <f t="shared" ref="N193" si="371">SUM(D187:D193)</f>
        <v>286703</v>
      </c>
      <c r="O193" s="16">
        <f t="shared" ref="O193" si="372">+H193/BW193</f>
        <v>37830.15217391304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657</v>
      </c>
      <c r="X193" s="33"/>
      <c r="Y193" s="33"/>
      <c r="Z193" s="33"/>
      <c r="AA193" s="33">
        <f t="shared" ref="AA193" si="373">+AA192+W193</f>
        <v>203842</v>
      </c>
      <c r="AB193" s="33"/>
      <c r="AC193" s="46">
        <f t="shared" ref="AC193" si="374">+AA193/H193</f>
        <v>2.9284496436302536E-2</v>
      </c>
      <c r="AD193" s="33"/>
      <c r="AE193" s="33">
        <f t="shared" ref="AE193" si="375">+AA193/BW193</f>
        <v>1107.8369565217392</v>
      </c>
      <c r="AF193" s="50"/>
      <c r="AG193" s="33">
        <f t="shared" ref="AG193" si="376">SUM(W187:W193)</f>
        <v>5714</v>
      </c>
      <c r="AH193" s="33">
        <f t="shared" ref="AH193" si="377">SUM(D164:D260)</f>
        <v>411360172.35152841</v>
      </c>
      <c r="AI193" s="231">
        <f t="shared" ref="AI193" si="378">+(AG193-AG186)/AG186</f>
        <v>7.608286252354049E-2</v>
      </c>
      <c r="AJ193" s="50"/>
      <c r="AK193" s="10"/>
      <c r="AL193" s="23">
        <f t="shared" ref="AL193" si="379">+AP193-AP192</f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ref="AR193" si="380">+AL193/AP192</f>
        <v>7.5858311302719013E-3</v>
      </c>
      <c r="AS193" s="25"/>
      <c r="AT193" s="25"/>
      <c r="AU193" s="24"/>
      <c r="AV193" s="341">
        <f t="shared" ref="AV193" si="381">+AP193/H193</f>
        <v>0.60678723033788895</v>
      </c>
      <c r="AW193" s="341"/>
      <c r="AX193" s="24">
        <f t="shared" ref="AX193" si="382">+AP193/BW193</f>
        <v>22954.853260869564</v>
      </c>
      <c r="AY193" s="351"/>
      <c r="AZ193" s="10"/>
      <c r="BA193" s="66">
        <f t="shared" ref="BA193" si="383">+BC193-BC192</f>
        <v>1086851</v>
      </c>
      <c r="BB193" s="67"/>
      <c r="BC193" s="67">
        <v>97310312</v>
      </c>
      <c r="BD193" s="67"/>
      <c r="BE193" s="67">
        <f t="shared" ref="BE193" si="384">+D193</f>
        <v>42533</v>
      </c>
      <c r="BF193" s="67"/>
      <c r="BG193" s="156">
        <f t="shared" ref="BG193" si="385">+BE193/BA193</f>
        <v>3.9134159144169713E-2</v>
      </c>
      <c r="BH193" s="67"/>
      <c r="BI193" s="183"/>
      <c r="BJ193" s="67"/>
      <c r="BK193" s="67">
        <f t="shared" ref="BK193" si="386">SUM(BA187:BA193)</f>
        <v>5606809</v>
      </c>
      <c r="BL193" s="67"/>
      <c r="BM193" s="156">
        <f t="shared" ref="BM193" si="387">+Q193/BK193</f>
        <v>0</v>
      </c>
      <c r="BN193" s="66">
        <f t="shared" ref="BN193" si="388">+BC193/BW193</f>
        <v>528860.39130434778</v>
      </c>
      <c r="BO193" s="67"/>
      <c r="BP193" s="67">
        <f t="shared" ref="BP193" si="389">+BP192+BE193</f>
        <v>6674226</v>
      </c>
      <c r="BQ193" s="67"/>
      <c r="BR193" s="478">
        <f t="shared" ref="BR193" si="390">+BP193/BC193</f>
        <v>6.8587037312140151E-2</v>
      </c>
      <c r="BS193" s="67"/>
      <c r="BT193" s="86"/>
      <c r="BU193" s="183"/>
      <c r="BV193" s="1"/>
      <c r="BW193" s="61">
        <f t="shared" si="324"/>
        <v>184</v>
      </c>
    </row>
    <row r="194" spans="2:85" x14ac:dyDescent="0.3">
      <c r="B194" s="390">
        <f t="shared" si="257"/>
        <v>44094</v>
      </c>
      <c r="C194" s="61"/>
      <c r="D194" s="17">
        <v>33344</v>
      </c>
      <c r="E194" s="16"/>
      <c r="F194" s="16"/>
      <c r="G194" s="16"/>
      <c r="H194" s="16">
        <f t="shared" ref="H194" si="391">+H193+D194</f>
        <v>6994092</v>
      </c>
      <c r="I194" s="16"/>
      <c r="J194" s="479">
        <f t="shared" ref="J194" si="392">+D194/H193</f>
        <v>4.7902897792018902E-3</v>
      </c>
      <c r="K194" s="16"/>
      <c r="L194" s="16"/>
      <c r="M194" s="16"/>
      <c r="N194" s="16">
        <f t="shared" ref="N194" si="393">SUM(D188:D194)</f>
        <v>288190</v>
      </c>
      <c r="O194" s="16">
        <f t="shared" ref="O194" si="394">+H194/BW194</f>
        <v>37805.902702702704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ref="AA194" si="395">+AA193+W194</f>
        <v>204136</v>
      </c>
      <c r="AB194" s="33"/>
      <c r="AC194" s="46">
        <f t="shared" ref="AC194" si="396">+AA194/H194</f>
        <v>2.9186919474322042E-2</v>
      </c>
      <c r="AD194" s="33"/>
      <c r="AE194" s="33">
        <f t="shared" ref="AE194" si="397">+AA194/BW194</f>
        <v>1103.4378378378378</v>
      </c>
      <c r="AF194" s="50"/>
      <c r="AG194" s="33">
        <f t="shared" ref="AG194" si="398">SUM(W188:W194)</f>
        <v>5616</v>
      </c>
      <c r="AH194" s="33">
        <f t="shared" ref="AH194" si="399">SUM(D165:D261)</f>
        <v>411309691.35152841</v>
      </c>
      <c r="AI194" s="231">
        <f t="shared" ref="AI194" si="400">+(AG194-AG187)/AG187</f>
        <v>6.525037936267071E-2</v>
      </c>
      <c r="AJ194" s="50"/>
      <c r="AK194" s="10"/>
      <c r="AL194" s="23">
        <f t="shared" ref="AL194" si="401">+AP194-AP193</f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ref="AR194" si="402">+AL194/AP193</f>
        <v>6.2615819852437195E-3</v>
      </c>
      <c r="AS194" s="25"/>
      <c r="AT194" s="25"/>
      <c r="AU194" s="24"/>
      <c r="AV194" s="341">
        <f t="shared" ref="AV194" si="403">+AP194/H194</f>
        <v>0.60767573546358844</v>
      </c>
      <c r="AW194" s="341"/>
      <c r="AX194" s="24">
        <f t="shared" ref="AX194" si="404">+AP194/BW194</f>
        <v>22973.72972972973</v>
      </c>
      <c r="AY194" s="351"/>
      <c r="AZ194" s="10"/>
      <c r="BA194" s="66">
        <f t="shared" ref="BA194" si="405">+BC194-BC193</f>
        <v>856297</v>
      </c>
      <c r="BB194" s="67"/>
      <c r="BC194" s="67">
        <v>98166609</v>
      </c>
      <c r="BD194" s="67"/>
      <c r="BE194" s="67">
        <f t="shared" ref="BE194" si="406">+D194</f>
        <v>33344</v>
      </c>
      <c r="BF194" s="67"/>
      <c r="BG194" s="156">
        <f t="shared" ref="BG194" si="407">+BE194/BA194</f>
        <v>3.8939760386875112E-2</v>
      </c>
      <c r="BH194" s="67"/>
      <c r="BI194" s="183"/>
      <c r="BJ194" s="67"/>
      <c r="BK194" s="67">
        <f t="shared" ref="BK194" si="408">SUM(BA188:BA194)</f>
        <v>5763109</v>
      </c>
      <c r="BL194" s="67"/>
      <c r="BM194" s="156">
        <f t="shared" ref="BM194" si="409">+Q194/BK194</f>
        <v>0</v>
      </c>
      <c r="BN194" s="66">
        <f t="shared" ref="BN194" si="410">+BC194/BW194</f>
        <v>530630.31891891896</v>
      </c>
      <c r="BO194" s="67"/>
      <c r="BP194" s="67">
        <f t="shared" ref="BP194" si="411">+BP193+BE194</f>
        <v>6707570</v>
      </c>
      <c r="BQ194" s="67"/>
      <c r="BR194" s="478">
        <f t="shared" ref="BR194" si="412">+BP194/BC194</f>
        <v>6.8328427235374911E-2</v>
      </c>
      <c r="BS194" s="67"/>
      <c r="BT194" s="86"/>
      <c r="BU194" s="183"/>
      <c r="BV194" s="1"/>
      <c r="BW194" s="61">
        <f t="shared" si="324"/>
        <v>185</v>
      </c>
    </row>
    <row r="195" spans="2:85" x14ac:dyDescent="0.3">
      <c r="B195" s="171">
        <f t="shared" si="257"/>
        <v>44095</v>
      </c>
      <c r="C195" s="61"/>
      <c r="D195" s="17">
        <v>36372</v>
      </c>
      <c r="E195" s="16"/>
      <c r="F195" s="16"/>
      <c r="G195" s="16"/>
      <c r="H195" s="16">
        <f t="shared" ref="H195" si="413">+H194+D195</f>
        <v>7030464</v>
      </c>
      <c r="I195" s="16"/>
      <c r="J195" s="479">
        <f t="shared" ref="J195" si="414">+D195/H194</f>
        <v>5.2003891284243898E-3</v>
      </c>
      <c r="K195" s="16"/>
      <c r="L195" s="16"/>
      <c r="M195" s="16"/>
      <c r="N195" s="16">
        <f t="shared" ref="N195" si="415">SUM(D189:D195)</f>
        <v>286490</v>
      </c>
      <c r="O195" s="16">
        <f t="shared" ref="O195" si="416">+H195/BW195</f>
        <v>37798.193548387098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388</v>
      </c>
      <c r="X195" s="33"/>
      <c r="Y195" s="33"/>
      <c r="Z195" s="33"/>
      <c r="AA195" s="33">
        <f t="shared" ref="AA195" si="417">+AA194+W195</f>
        <v>204524</v>
      </c>
      <c r="AB195" s="33"/>
      <c r="AC195" s="46">
        <f t="shared" ref="AC195" si="418">+AA195/H195</f>
        <v>2.9091109775969268E-2</v>
      </c>
      <c r="AD195" s="33"/>
      <c r="AE195" s="33">
        <f t="shared" ref="AE195" si="419">+AA195/BW195</f>
        <v>1099.5913978494623</v>
      </c>
      <c r="AF195" s="50"/>
      <c r="AG195" s="33">
        <f t="shared" ref="AG195" si="420">SUM(W189:W195)</f>
        <v>5524</v>
      </c>
      <c r="AH195" s="33">
        <f t="shared" ref="AH195" si="421">SUM(D166:D262)</f>
        <v>411265862.35152841</v>
      </c>
      <c r="AI195" s="231">
        <f t="shared" ref="AI195" si="422">+(AG195-AG188)/AG188</f>
        <v>1.0611050128064398E-2</v>
      </c>
      <c r="AJ195" s="50"/>
      <c r="AK195" s="10"/>
      <c r="AL195" s="23">
        <f t="shared" ref="AL195" si="423">+AP195-AP194</f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ref="AR195" si="424">+AL195/AP194</f>
        <v>1.1619617236138104E-2</v>
      </c>
      <c r="AS195" s="25"/>
      <c r="AT195" s="25"/>
      <c r="AU195" s="24"/>
      <c r="AV195" s="341">
        <f t="shared" ref="AV195" si="425">+AP195/H195</f>
        <v>0.61155636384739331</v>
      </c>
      <c r="AW195" s="341"/>
      <c r="AX195" s="24">
        <f t="shared" ref="AX195" si="426">+AP195/BW195</f>
        <v>23115.725806451614</v>
      </c>
      <c r="AY195" s="351"/>
      <c r="AZ195" s="10"/>
      <c r="BA195" s="66">
        <f t="shared" ref="BA195" si="427">+BC195-BC194</f>
        <v>743166</v>
      </c>
      <c r="BB195" s="67"/>
      <c r="BC195" s="67">
        <v>98909775</v>
      </c>
      <c r="BD195" s="67"/>
      <c r="BE195" s="67">
        <f t="shared" ref="BE195" si="428">+D195</f>
        <v>36372</v>
      </c>
      <c r="BF195" s="67"/>
      <c r="BG195" s="156">
        <f t="shared" ref="BG195" si="429">+BE195/BA195</f>
        <v>4.8941959131607204E-2</v>
      </c>
      <c r="BH195" s="67"/>
      <c r="BI195" s="183"/>
      <c r="BJ195" s="67"/>
      <c r="BK195" s="67">
        <f t="shared" ref="BK195" si="430">SUM(BA189:BA195)</f>
        <v>6019453</v>
      </c>
      <c r="BL195" s="67"/>
      <c r="BM195" s="156">
        <f t="shared" ref="BM195" si="431">+Q195/BK195</f>
        <v>0</v>
      </c>
      <c r="BN195" s="66">
        <f t="shared" ref="BN195" si="432">+BC195/BW195</f>
        <v>531772.98387096776</v>
      </c>
      <c r="BO195" s="67"/>
      <c r="BP195" s="67">
        <f t="shared" ref="BP195" si="433">+BP194+BE195</f>
        <v>6743942</v>
      </c>
      <c r="BQ195" s="67"/>
      <c r="BR195" s="478">
        <f t="shared" ref="BR195" si="434">+BP195/BC195</f>
        <v>6.8182765555780511E-2</v>
      </c>
      <c r="BS195" s="67"/>
      <c r="BT195" s="86"/>
      <c r="BU195" s="183"/>
      <c r="BV195" s="1"/>
      <c r="BW195" s="61">
        <f t="shared" si="324"/>
        <v>186</v>
      </c>
    </row>
    <row r="196" spans="2:85" x14ac:dyDescent="0.3">
      <c r="B196" s="171">
        <f t="shared" si="257"/>
        <v>44096</v>
      </c>
      <c r="C196" s="61"/>
      <c r="D196" s="17"/>
      <c r="E196" s="16"/>
      <c r="F196" s="16"/>
      <c r="G196" s="16"/>
      <c r="H196" s="16"/>
      <c r="I196" s="16"/>
      <c r="J196" s="479"/>
      <c r="K196" s="16"/>
      <c r="L196" s="16"/>
      <c r="M196" s="16"/>
      <c r="N196" s="16"/>
      <c r="O196" s="16"/>
      <c r="P196" s="41"/>
      <c r="Q196" s="453"/>
      <c r="R196" s="16"/>
      <c r="S196" s="60"/>
      <c r="T196" s="16"/>
      <c r="U196" s="41"/>
      <c r="V196" s="10"/>
      <c r="W196" s="34"/>
      <c r="X196" s="33"/>
      <c r="Y196" s="33"/>
      <c r="Z196" s="33"/>
      <c r="AA196" s="33"/>
      <c r="AB196" s="33"/>
      <c r="AC196" s="46"/>
      <c r="AD196" s="33"/>
      <c r="AE196" s="33"/>
      <c r="AF196" s="50"/>
      <c r="AG196" s="33"/>
      <c r="AH196" s="33"/>
      <c r="AI196" s="231"/>
      <c r="AJ196" s="50"/>
      <c r="AK196" s="10"/>
      <c r="AL196" s="23"/>
      <c r="AM196" s="24"/>
      <c r="AN196" s="24"/>
      <c r="AO196" s="24"/>
      <c r="AP196" s="24"/>
      <c r="AQ196" s="24"/>
      <c r="AR196" s="504"/>
      <c r="AS196" s="25"/>
      <c r="AT196" s="25"/>
      <c r="AU196" s="24"/>
      <c r="AV196" s="341"/>
      <c r="AW196" s="341"/>
      <c r="AX196" s="24"/>
      <c r="AY196" s="351"/>
      <c r="AZ196" s="10"/>
      <c r="BA196" s="66"/>
      <c r="BB196" s="67"/>
      <c r="BC196" s="67"/>
      <c r="BD196" s="67"/>
      <c r="BE196" s="67"/>
      <c r="BF196" s="67"/>
      <c r="BG196" s="156"/>
      <c r="BH196" s="67"/>
      <c r="BI196" s="183"/>
      <c r="BJ196" s="67"/>
      <c r="BK196" s="67"/>
      <c r="BL196" s="67"/>
      <c r="BM196" s="156"/>
      <c r="BN196" s="66"/>
      <c r="BO196" s="67"/>
      <c r="BP196" s="67"/>
      <c r="BQ196" s="67"/>
      <c r="BR196" s="478"/>
      <c r="BS196" s="67"/>
      <c r="BT196" s="86"/>
      <c r="BU196" s="183"/>
      <c r="BV196" s="1"/>
      <c r="BW196" s="61">
        <f t="shared" si="324"/>
        <v>187</v>
      </c>
    </row>
    <row r="197" spans="2:85" x14ac:dyDescent="0.3">
      <c r="B197" s="171">
        <f>1+B187</f>
        <v>44088</v>
      </c>
      <c r="D197" s="18"/>
      <c r="E197" s="19"/>
      <c r="F197" s="19"/>
      <c r="G197" s="19"/>
      <c r="H197" s="19"/>
      <c r="I197" s="19"/>
      <c r="J197" s="39"/>
      <c r="K197" s="19"/>
      <c r="L197" s="19"/>
      <c r="M197" s="19"/>
      <c r="N197" s="19"/>
      <c r="O197" s="19"/>
      <c r="P197" s="43"/>
      <c r="Q197" s="18"/>
      <c r="R197" s="19"/>
      <c r="S197" s="19"/>
      <c r="T197" s="19"/>
      <c r="U197" s="43"/>
      <c r="V197" s="1"/>
      <c r="W197" s="35"/>
      <c r="X197" s="36"/>
      <c r="Y197" s="36"/>
      <c r="Z197" s="36"/>
      <c r="AA197" s="36"/>
      <c r="AB197" s="36"/>
      <c r="AC197" s="47"/>
      <c r="AD197" s="36"/>
      <c r="AE197" s="36"/>
      <c r="AF197" s="51"/>
      <c r="AG197" s="36"/>
      <c r="AH197" s="36"/>
      <c r="AI197" s="36"/>
      <c r="AJ197" s="51"/>
      <c r="AK197" s="1"/>
      <c r="AL197" s="26"/>
      <c r="AM197" s="27"/>
      <c r="AN197" s="27"/>
      <c r="AO197" s="27"/>
      <c r="AP197" s="27"/>
      <c r="AQ197" s="27"/>
      <c r="AR197" s="27"/>
      <c r="AS197" s="27"/>
      <c r="AT197" s="27"/>
      <c r="AU197" s="27"/>
      <c r="AV197" s="343"/>
      <c r="AW197" s="343"/>
      <c r="AX197" s="27"/>
      <c r="AY197" s="350"/>
      <c r="AZ197" s="1"/>
      <c r="BA197" s="68"/>
      <c r="BB197" s="69"/>
      <c r="BC197" s="69"/>
      <c r="BD197" s="69"/>
      <c r="BE197" s="69"/>
      <c r="BF197" s="69"/>
      <c r="BG197" s="69"/>
      <c r="BH197" s="69"/>
      <c r="BI197" s="184"/>
      <c r="BJ197" s="69"/>
      <c r="BK197" s="69"/>
      <c r="BL197" s="69"/>
      <c r="BM197" s="69"/>
      <c r="BN197" s="68"/>
      <c r="BO197" s="69"/>
      <c r="BP197" s="69"/>
      <c r="BQ197" s="69"/>
      <c r="BR197" s="71"/>
      <c r="BS197" s="69"/>
      <c r="BT197" s="69"/>
      <c r="BU197" s="184"/>
      <c r="BV197" s="1"/>
      <c r="BW197" s="61">
        <f t="shared" si="324"/>
        <v>188</v>
      </c>
    </row>
    <row r="198" spans="2:85" x14ac:dyDescent="0.3">
      <c r="B198" s="56"/>
      <c r="D198" s="1"/>
      <c r="E198" s="1"/>
      <c r="F198" s="1"/>
      <c r="G198" s="1"/>
      <c r="H198" s="59"/>
      <c r="I198" s="1"/>
      <c r="J198" s="5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59"/>
      <c r="X198" s="1"/>
      <c r="Y198" s="1"/>
      <c r="Z198" s="1"/>
      <c r="AA198" s="1"/>
      <c r="AB198" s="1"/>
      <c r="AC198" s="59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59"/>
      <c r="BD198" s="1"/>
      <c r="BE198" s="59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</row>
    <row r="199" spans="2:85" x14ac:dyDescent="0.3">
      <c r="B199" s="179" t="s">
        <v>82</v>
      </c>
      <c r="D199" s="56">
        <f>+D195</f>
        <v>36372</v>
      </c>
      <c r="E199" s="56">
        <f t="shared" ref="E199:BP199" si="435">+E193</f>
        <v>0</v>
      </c>
      <c r="F199" s="56">
        <f t="shared" si="435"/>
        <v>0</v>
      </c>
      <c r="G199" s="56">
        <f t="shared" si="435"/>
        <v>0</v>
      </c>
      <c r="H199" s="56">
        <f t="shared" ref="H199:BR199" si="436">+H195</f>
        <v>7030464</v>
      </c>
      <c r="I199" s="56">
        <f t="shared" si="436"/>
        <v>0</v>
      </c>
      <c r="J199" s="56">
        <f t="shared" si="436"/>
        <v>5.2003891284243898E-3</v>
      </c>
      <c r="K199" s="56">
        <f t="shared" si="436"/>
        <v>0</v>
      </c>
      <c r="L199" s="56">
        <f t="shared" si="436"/>
        <v>0</v>
      </c>
      <c r="M199" s="56">
        <f t="shared" si="436"/>
        <v>0</v>
      </c>
      <c r="N199" s="56">
        <f t="shared" si="436"/>
        <v>286490</v>
      </c>
      <c r="O199" s="56">
        <f t="shared" si="436"/>
        <v>37798.193548387098</v>
      </c>
      <c r="P199" s="56">
        <f t="shared" si="436"/>
        <v>0</v>
      </c>
      <c r="Q199" s="56">
        <f t="shared" si="436"/>
        <v>0</v>
      </c>
      <c r="R199" s="56">
        <f t="shared" si="436"/>
        <v>0</v>
      </c>
      <c r="S199" s="56">
        <f t="shared" si="436"/>
        <v>0</v>
      </c>
      <c r="T199" s="56">
        <f t="shared" si="436"/>
        <v>0</v>
      </c>
      <c r="U199" s="56">
        <f t="shared" si="436"/>
        <v>0</v>
      </c>
      <c r="V199" s="56">
        <f t="shared" si="436"/>
        <v>87</v>
      </c>
      <c r="W199" s="56">
        <f t="shared" si="436"/>
        <v>388</v>
      </c>
      <c r="X199" s="56">
        <f t="shared" si="436"/>
        <v>0</v>
      </c>
      <c r="Y199" s="56">
        <f t="shared" si="436"/>
        <v>0</v>
      </c>
      <c r="Z199" s="56">
        <f t="shared" si="436"/>
        <v>0</v>
      </c>
      <c r="AA199" s="56">
        <f t="shared" si="436"/>
        <v>204524</v>
      </c>
      <c r="AB199" s="56">
        <f t="shared" si="436"/>
        <v>0</v>
      </c>
      <c r="AC199" s="56">
        <f t="shared" si="436"/>
        <v>2.9091109775969268E-2</v>
      </c>
      <c r="AD199" s="56">
        <f t="shared" si="436"/>
        <v>0</v>
      </c>
      <c r="AE199" s="56">
        <f t="shared" si="436"/>
        <v>1099.5913978494623</v>
      </c>
      <c r="AF199" s="56">
        <f t="shared" si="436"/>
        <v>0</v>
      </c>
      <c r="AG199" s="56">
        <f t="shared" si="436"/>
        <v>5524</v>
      </c>
      <c r="AH199" s="56">
        <f t="shared" si="436"/>
        <v>411265862.35152841</v>
      </c>
      <c r="AI199" s="56">
        <f t="shared" si="436"/>
        <v>1.0611050128064398E-2</v>
      </c>
      <c r="AJ199" s="56">
        <f t="shared" si="436"/>
        <v>0</v>
      </c>
      <c r="AK199" s="56">
        <f t="shared" si="436"/>
        <v>0</v>
      </c>
      <c r="AL199" s="56">
        <f t="shared" si="436"/>
        <v>49385</v>
      </c>
      <c r="AM199" s="56">
        <f t="shared" si="436"/>
        <v>0</v>
      </c>
      <c r="AN199" s="56">
        <f t="shared" si="436"/>
        <v>0</v>
      </c>
      <c r="AO199" s="56">
        <f t="shared" si="436"/>
        <v>178263</v>
      </c>
      <c r="AP199" s="56">
        <f t="shared" si="436"/>
        <v>4299525</v>
      </c>
      <c r="AQ199" s="56">
        <f t="shared" si="436"/>
        <v>0</v>
      </c>
      <c r="AR199" s="56">
        <f t="shared" si="436"/>
        <v>1.1619617236138104E-2</v>
      </c>
      <c r="AS199" s="56">
        <f t="shared" si="436"/>
        <v>0</v>
      </c>
      <c r="AT199" s="56">
        <f t="shared" si="436"/>
        <v>0</v>
      </c>
      <c r="AU199" s="56">
        <f t="shared" si="436"/>
        <v>0</v>
      </c>
      <c r="AV199" s="56">
        <f t="shared" si="436"/>
        <v>0.61155636384739331</v>
      </c>
      <c r="AW199" s="56">
        <f t="shared" si="436"/>
        <v>0</v>
      </c>
      <c r="AX199" s="56">
        <f t="shared" si="436"/>
        <v>23115.725806451614</v>
      </c>
      <c r="AY199" s="56">
        <f t="shared" si="436"/>
        <v>0</v>
      </c>
      <c r="AZ199" s="56">
        <f t="shared" si="436"/>
        <v>0</v>
      </c>
      <c r="BA199" s="56">
        <f t="shared" si="436"/>
        <v>743166</v>
      </c>
      <c r="BB199" s="56">
        <f t="shared" si="436"/>
        <v>0</v>
      </c>
      <c r="BC199" s="56">
        <f t="shared" si="436"/>
        <v>98909775</v>
      </c>
      <c r="BD199" s="56">
        <f t="shared" si="436"/>
        <v>0</v>
      </c>
      <c r="BE199" s="56">
        <f t="shared" si="436"/>
        <v>36372</v>
      </c>
      <c r="BF199" s="56">
        <f t="shared" si="436"/>
        <v>0</v>
      </c>
      <c r="BG199" s="56">
        <f t="shared" si="436"/>
        <v>4.8941959131607204E-2</v>
      </c>
      <c r="BH199" s="56">
        <f t="shared" si="436"/>
        <v>0</v>
      </c>
      <c r="BI199" s="56">
        <f t="shared" si="436"/>
        <v>0</v>
      </c>
      <c r="BJ199" s="56">
        <f t="shared" si="436"/>
        <v>0</v>
      </c>
      <c r="BK199" s="56">
        <f t="shared" si="436"/>
        <v>6019453</v>
      </c>
      <c r="BL199" s="56">
        <f t="shared" si="436"/>
        <v>0</v>
      </c>
      <c r="BM199" s="56">
        <f t="shared" si="436"/>
        <v>0</v>
      </c>
      <c r="BN199" s="56">
        <f t="shared" si="436"/>
        <v>531772.98387096776</v>
      </c>
      <c r="BO199" s="56">
        <f t="shared" si="436"/>
        <v>0</v>
      </c>
      <c r="BP199" s="56">
        <f t="shared" si="436"/>
        <v>6743942</v>
      </c>
      <c r="BQ199" s="56">
        <f t="shared" si="436"/>
        <v>0</v>
      </c>
      <c r="BR199" s="56">
        <f t="shared" si="436"/>
        <v>6.8182765555780511E-2</v>
      </c>
      <c r="BS199" s="56">
        <f t="shared" ref="BS199" si="437">+BS182</f>
        <v>0</v>
      </c>
      <c r="BT199" s="10"/>
      <c r="BU199" s="10"/>
      <c r="BV199" s="10"/>
      <c r="BW199" s="160"/>
      <c r="BX199" s="10"/>
      <c r="BY199" s="62"/>
      <c r="BZ199" s="10"/>
      <c r="CA199" s="160"/>
      <c r="CB199" s="61"/>
      <c r="CC199" s="61"/>
      <c r="CD199" s="61"/>
      <c r="CE199" s="61"/>
      <c r="CF199" s="61"/>
      <c r="CG199" s="157"/>
    </row>
    <row r="200" spans="2:85" x14ac:dyDescent="0.3">
      <c r="B200" t="s">
        <v>118</v>
      </c>
      <c r="D200" s="56">
        <f>+D194-D199</f>
        <v>-3028</v>
      </c>
      <c r="E200" s="56">
        <f t="shared" ref="E200:BP200" si="438">+E192-E199</f>
        <v>0</v>
      </c>
      <c r="F200" s="56">
        <f t="shared" si="438"/>
        <v>0</v>
      </c>
      <c r="G200" s="56">
        <f t="shared" si="438"/>
        <v>0</v>
      </c>
      <c r="H200" s="56">
        <f t="shared" ref="H200:BR200" si="439">+H194-H199</f>
        <v>-36372</v>
      </c>
      <c r="I200" s="56">
        <f t="shared" si="439"/>
        <v>0</v>
      </c>
      <c r="J200" s="56">
        <f t="shared" si="439"/>
        <v>-4.1009934922249958E-4</v>
      </c>
      <c r="K200" s="56">
        <f t="shared" si="439"/>
        <v>0</v>
      </c>
      <c r="L200" s="56">
        <f t="shared" si="439"/>
        <v>0</v>
      </c>
      <c r="M200" s="56">
        <f t="shared" si="439"/>
        <v>0</v>
      </c>
      <c r="N200" s="56">
        <f t="shared" si="439"/>
        <v>1700</v>
      </c>
      <c r="O200" s="56">
        <f t="shared" si="439"/>
        <v>7.7091543156057014</v>
      </c>
      <c r="P200" s="56">
        <f t="shared" si="439"/>
        <v>0</v>
      </c>
      <c r="Q200" s="56">
        <f t="shared" si="439"/>
        <v>0</v>
      </c>
      <c r="R200" s="56">
        <f t="shared" si="439"/>
        <v>0</v>
      </c>
      <c r="S200" s="56">
        <f t="shared" si="439"/>
        <v>0</v>
      </c>
      <c r="T200" s="56">
        <f t="shared" si="439"/>
        <v>0</v>
      </c>
      <c r="U200" s="56">
        <f t="shared" si="439"/>
        <v>0</v>
      </c>
      <c r="V200" s="56">
        <f t="shared" si="439"/>
        <v>-1</v>
      </c>
      <c r="W200" s="56">
        <f t="shared" si="439"/>
        <v>-94</v>
      </c>
      <c r="X200" s="56">
        <f t="shared" si="439"/>
        <v>0</v>
      </c>
      <c r="Y200" s="56">
        <f t="shared" si="439"/>
        <v>0</v>
      </c>
      <c r="Z200" s="56">
        <f t="shared" si="439"/>
        <v>0</v>
      </c>
      <c r="AA200" s="56">
        <f t="shared" si="439"/>
        <v>-388</v>
      </c>
      <c r="AB200" s="56">
        <f t="shared" si="439"/>
        <v>0</v>
      </c>
      <c r="AC200" s="56">
        <f t="shared" si="439"/>
        <v>9.5809698352773698E-5</v>
      </c>
      <c r="AD200" s="56">
        <f t="shared" si="439"/>
        <v>0</v>
      </c>
      <c r="AE200" s="56">
        <f t="shared" si="439"/>
        <v>3.8464399883755505</v>
      </c>
      <c r="AF200" s="56">
        <f t="shared" si="439"/>
        <v>0</v>
      </c>
      <c r="AG200" s="56">
        <f t="shared" si="439"/>
        <v>92</v>
      </c>
      <c r="AH200" s="56">
        <f t="shared" si="439"/>
        <v>43829</v>
      </c>
      <c r="AI200" s="56">
        <f t="shared" si="439"/>
        <v>5.4639329234606314E-2</v>
      </c>
      <c r="AJ200" s="56">
        <f t="shared" si="439"/>
        <v>0</v>
      </c>
      <c r="AK200" s="56">
        <f t="shared" si="439"/>
        <v>0</v>
      </c>
      <c r="AL200" s="56">
        <f t="shared" si="439"/>
        <v>-22938</v>
      </c>
      <c r="AM200" s="56">
        <f t="shared" si="439"/>
        <v>0</v>
      </c>
      <c r="AN200" s="56">
        <f t="shared" si="439"/>
        <v>0</v>
      </c>
      <c r="AO200" s="56">
        <f t="shared" si="439"/>
        <v>0</v>
      </c>
      <c r="AP200" s="56">
        <f t="shared" si="439"/>
        <v>-49385</v>
      </c>
      <c r="AQ200" s="56">
        <f t="shared" si="439"/>
        <v>0</v>
      </c>
      <c r="AR200" s="56">
        <f t="shared" si="439"/>
        <v>-5.3580352508943848E-3</v>
      </c>
      <c r="AS200" s="56">
        <f t="shared" si="439"/>
        <v>0</v>
      </c>
      <c r="AT200" s="56">
        <f t="shared" si="439"/>
        <v>0</v>
      </c>
      <c r="AU200" s="56">
        <f t="shared" si="439"/>
        <v>0</v>
      </c>
      <c r="AV200" s="56">
        <f t="shared" si="439"/>
        <v>-3.8806283838048738E-3</v>
      </c>
      <c r="AW200" s="56">
        <f t="shared" si="439"/>
        <v>0</v>
      </c>
      <c r="AX200" s="56">
        <f t="shared" si="439"/>
        <v>-141.99607672188358</v>
      </c>
      <c r="AY200" s="56">
        <f t="shared" si="439"/>
        <v>0</v>
      </c>
      <c r="AZ200" s="56">
        <f t="shared" si="439"/>
        <v>0</v>
      </c>
      <c r="BA200" s="56">
        <f t="shared" si="439"/>
        <v>113131</v>
      </c>
      <c r="BB200" s="56">
        <f t="shared" si="439"/>
        <v>0</v>
      </c>
      <c r="BC200" s="56">
        <f t="shared" si="439"/>
        <v>-743166</v>
      </c>
      <c r="BD200" s="56">
        <f t="shared" si="439"/>
        <v>0</v>
      </c>
      <c r="BE200" s="56">
        <f t="shared" si="439"/>
        <v>-3028</v>
      </c>
      <c r="BF200" s="56">
        <f t="shared" si="439"/>
        <v>0</v>
      </c>
      <c r="BG200" s="56">
        <f t="shared" si="439"/>
        <v>-1.0002198744732092E-2</v>
      </c>
      <c r="BH200" s="56">
        <f t="shared" si="439"/>
        <v>0</v>
      </c>
      <c r="BI200" s="56">
        <f t="shared" si="439"/>
        <v>0</v>
      </c>
      <c r="BJ200" s="56">
        <f t="shared" si="439"/>
        <v>0</v>
      </c>
      <c r="BK200" s="56">
        <f t="shared" si="439"/>
        <v>-256344</v>
      </c>
      <c r="BL200" s="56">
        <f t="shared" si="439"/>
        <v>0</v>
      </c>
      <c r="BM200" s="56">
        <f t="shared" si="439"/>
        <v>0</v>
      </c>
      <c r="BN200" s="56">
        <f t="shared" si="439"/>
        <v>-1142.664952048799</v>
      </c>
      <c r="BO200" s="56">
        <f t="shared" si="439"/>
        <v>0</v>
      </c>
      <c r="BP200" s="56">
        <f t="shared" si="439"/>
        <v>-36372</v>
      </c>
      <c r="BQ200" s="56">
        <f t="shared" si="439"/>
        <v>0</v>
      </c>
      <c r="BR200" s="56">
        <f t="shared" si="439"/>
        <v>1.4566167959439991E-4</v>
      </c>
      <c r="BS200" s="56">
        <f t="shared" ref="BS200" si="440">+BS181-BS199</f>
        <v>0</v>
      </c>
      <c r="BT200" s="10"/>
      <c r="BU200" s="10"/>
      <c r="BV200" s="10"/>
      <c r="BW200" s="62"/>
      <c r="BX200" s="10"/>
      <c r="BY200" s="10"/>
      <c r="BZ200" s="10"/>
      <c r="CA200" s="62"/>
      <c r="CB200" s="61"/>
      <c r="CC200" s="61"/>
      <c r="CD200" s="61"/>
      <c r="CE200" s="61"/>
      <c r="CF200" s="61"/>
      <c r="CG200" s="117"/>
    </row>
    <row r="201" spans="2:85" x14ac:dyDescent="0.3">
      <c r="B201" s="56"/>
      <c r="D201" s="56"/>
      <c r="H201" s="56"/>
      <c r="O201" s="59"/>
      <c r="AA201" s="56"/>
      <c r="AC201" s="59"/>
      <c r="AE201" s="273"/>
      <c r="BA201" s="59"/>
      <c r="BG201" s="59"/>
      <c r="BJ201" s="10"/>
      <c r="BK201" s="10">
        <f>+BK180-BK187</f>
        <v>716259</v>
      </c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61"/>
      <c r="CC201" s="117"/>
      <c r="CD201" s="117"/>
      <c r="CE201" s="117"/>
      <c r="CF201" s="117"/>
    </row>
    <row r="202" spans="2:85" x14ac:dyDescent="0.3">
      <c r="B202" s="56"/>
      <c r="D202" s="56"/>
      <c r="H202" s="1"/>
      <c r="J202" t="s">
        <v>157</v>
      </c>
      <c r="O202" s="59"/>
      <c r="W202" s="56"/>
      <c r="AA202" s="55"/>
      <c r="BA202" s="59"/>
      <c r="BC202" s="56"/>
      <c r="BE202" s="59"/>
      <c r="BJ202" s="61"/>
      <c r="BK202" s="62">
        <f>+BK200/BK82</f>
        <v>-8.7704610390476834E-2</v>
      </c>
      <c r="BL202" s="61"/>
      <c r="BM202" s="61"/>
      <c r="BN202" s="61"/>
      <c r="BO202" s="61"/>
      <c r="BP202" s="61"/>
      <c r="BQ202" s="61"/>
      <c r="BR202" s="61"/>
      <c r="BS202" s="10"/>
      <c r="BT202" s="10"/>
    </row>
    <row r="203" spans="2:85" x14ac:dyDescent="0.3">
      <c r="B203" s="56"/>
      <c r="D203" s="56"/>
      <c r="H203" s="56"/>
      <c r="W203" s="56"/>
      <c r="AA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BH203" s="108"/>
      <c r="BI203" s="108"/>
      <c r="BJ203" s="108"/>
      <c r="BK203" s="537">
        <f>+BK54</f>
        <v>1726276</v>
      </c>
      <c r="BL203" s="108"/>
      <c r="BM203" s="108"/>
      <c r="BN203" s="108"/>
      <c r="BO203" s="108"/>
      <c r="BP203" s="108"/>
      <c r="BQ203" s="108"/>
      <c r="BR203" s="90"/>
      <c r="BS203" s="1"/>
      <c r="BT203" s="1"/>
    </row>
    <row r="204" spans="2:85" x14ac:dyDescent="0.3">
      <c r="D204" s="1"/>
      <c r="E204" s="123" t="s">
        <v>28</v>
      </c>
      <c r="F204" s="124"/>
      <c r="H204" s="124" t="s">
        <v>67</v>
      </c>
      <c r="I204" s="116"/>
      <c r="J204" s="116"/>
      <c r="K204" s="61"/>
      <c r="L204" s="10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BH204" s="108"/>
      <c r="BI204" s="108"/>
      <c r="BJ204" s="108"/>
      <c r="BK204" s="538"/>
      <c r="BL204" s="108"/>
      <c r="BM204" s="108"/>
      <c r="BN204" s="108"/>
      <c r="BO204" s="108"/>
      <c r="BP204" s="108"/>
      <c r="BQ204" s="108"/>
      <c r="BR204" s="90"/>
      <c r="BS204" s="1"/>
      <c r="BT204" s="1"/>
    </row>
    <row r="205" spans="2:85" x14ac:dyDescent="0.3">
      <c r="B205" s="56"/>
      <c r="D205" s="1"/>
      <c r="E205" s="123" t="s">
        <v>40</v>
      </c>
      <c r="F205" s="124"/>
      <c r="H205" s="124" t="s">
        <v>42</v>
      </c>
      <c r="I205" s="10"/>
      <c r="J205" s="10"/>
      <c r="K205" s="61"/>
      <c r="L205" s="10"/>
      <c r="AD205" s="1"/>
      <c r="AE205" s="1"/>
      <c r="AF205" s="1"/>
      <c r="AG205" s="1"/>
      <c r="AH205" s="1"/>
      <c r="AI205" s="1"/>
      <c r="AJ205" s="1"/>
      <c r="AK205" s="1"/>
      <c r="AL205" s="1" t="s">
        <v>17</v>
      </c>
      <c r="AM205" s="1"/>
      <c r="AN205" s="1"/>
      <c r="AO205" s="1"/>
      <c r="BH205" s="109"/>
      <c r="BI205" s="109"/>
      <c r="BJ205" s="109"/>
      <c r="BK205" s="537">
        <f>+BK199-BK203</f>
        <v>4293177</v>
      </c>
      <c r="BL205" s="109"/>
      <c r="BM205" s="109"/>
      <c r="BN205" s="109"/>
      <c r="BO205" s="109"/>
      <c r="BP205" s="109"/>
      <c r="BQ205" s="109"/>
      <c r="BR205" s="90"/>
      <c r="BS205" s="1"/>
      <c r="BT205" s="1"/>
    </row>
    <row r="206" spans="2:85" x14ac:dyDescent="0.3">
      <c r="B206" s="273"/>
      <c r="D206" s="1"/>
      <c r="E206" s="123" t="s">
        <v>47</v>
      </c>
      <c r="F206" s="124"/>
      <c r="H206" s="124" t="s">
        <v>57</v>
      </c>
      <c r="I206" s="10"/>
      <c r="J206" s="10"/>
      <c r="K206" s="61"/>
      <c r="L206" s="10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BH206" s="109"/>
      <c r="BI206" s="109"/>
      <c r="BJ206" s="109"/>
      <c r="BK206" s="537"/>
      <c r="BL206" s="109"/>
      <c r="BM206" s="109"/>
      <c r="BN206" s="109"/>
      <c r="BO206" s="109"/>
      <c r="BP206" s="109"/>
      <c r="BQ206" s="109"/>
      <c r="BR206" s="90"/>
      <c r="BS206" s="1"/>
      <c r="BT206" s="1"/>
    </row>
    <row r="207" spans="2:85" x14ac:dyDescent="0.3">
      <c r="D207" s="1"/>
      <c r="E207" s="123" t="s">
        <v>68</v>
      </c>
      <c r="F207" s="61"/>
      <c r="H207" s="93" t="s">
        <v>149</v>
      </c>
      <c r="I207" s="61"/>
      <c r="J207" s="61"/>
      <c r="K207" s="61"/>
      <c r="L207" s="6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BA207">
        <v>400000</v>
      </c>
      <c r="BH207" s="109"/>
      <c r="BI207" s="109"/>
      <c r="BJ207" s="109"/>
      <c r="BK207" s="540">
        <f>+BK205/BK203</f>
        <v>2.486958632339209</v>
      </c>
      <c r="BL207" s="109"/>
      <c r="BM207" s="109"/>
      <c r="BN207" s="109"/>
      <c r="BO207" s="109"/>
      <c r="BP207" s="109"/>
      <c r="BQ207" s="109"/>
      <c r="BR207" s="90"/>
      <c r="BS207" s="1"/>
      <c r="BT207" s="1"/>
    </row>
    <row r="208" spans="2:85" x14ac:dyDescent="0.3">
      <c r="E208" s="123" t="s">
        <v>150</v>
      </c>
      <c r="H208" s="93" t="s">
        <v>151</v>
      </c>
      <c r="AD208" s="1"/>
      <c r="AE208" s="1"/>
      <c r="AF208" s="1"/>
      <c r="AG208" s="1"/>
      <c r="AH208" s="1"/>
      <c r="AI208" s="1"/>
      <c r="BA208">
        <v>0.05</v>
      </c>
      <c r="BD208" s="90"/>
      <c r="BE208" s="90"/>
      <c r="BF208" s="90"/>
      <c r="BG208" s="90"/>
      <c r="BH208" s="90"/>
      <c r="BI208" s="90"/>
      <c r="BJ208" s="90"/>
      <c r="BK208" s="538">
        <f>+BM54</f>
        <v>0.11641359782560842</v>
      </c>
      <c r="BL208" s="90"/>
      <c r="BM208" s="90"/>
      <c r="BN208" s="90"/>
      <c r="BO208" s="90"/>
      <c r="BP208" s="90"/>
      <c r="BQ208" s="90"/>
      <c r="BR208" s="90"/>
      <c r="BS208" s="1"/>
      <c r="BT208" s="1"/>
    </row>
    <row r="209" spans="2:87" x14ac:dyDescent="0.3">
      <c r="AD209" s="1"/>
      <c r="AE209" s="1"/>
      <c r="AF209" s="1"/>
      <c r="AG209" s="1"/>
      <c r="AH209" s="1"/>
      <c r="AI209" s="1"/>
      <c r="BA209">
        <f>+BA207*BA208</f>
        <v>20000</v>
      </c>
      <c r="BK209" s="539"/>
    </row>
    <row r="210" spans="2:87" ht="15" thickBot="1" x14ac:dyDescent="0.35">
      <c r="D210" s="56"/>
      <c r="AD210" s="1"/>
      <c r="AE210" s="1"/>
      <c r="AF210" s="1"/>
      <c r="AG210" s="1"/>
      <c r="AH210" s="1"/>
      <c r="AI210" s="528"/>
      <c r="AJ210" s="529"/>
      <c r="AK210" s="529"/>
      <c r="AL210" s="529"/>
      <c r="AM210" s="529"/>
      <c r="AN210" s="529"/>
      <c r="AO210" s="529"/>
      <c r="AP210" s="529"/>
      <c r="AQ210" s="529"/>
      <c r="AR210" s="529"/>
      <c r="AS210" s="529"/>
      <c r="AT210" s="529"/>
      <c r="AU210" s="529"/>
      <c r="AV210" s="529"/>
      <c r="AW210" s="529"/>
      <c r="AX210" s="529"/>
      <c r="AZ210" s="118"/>
      <c r="BA210" s="118"/>
      <c r="BB210" s="118"/>
      <c r="BC210" s="118"/>
      <c r="BK210" s="1">
        <f>+BK205*BK208</f>
        <v>499784.18067215208</v>
      </c>
    </row>
    <row r="211" spans="2:87" x14ac:dyDescent="0.3">
      <c r="D211" s="1">
        <v>4900</v>
      </c>
      <c r="J211" s="530">
        <f>+BR125</f>
        <v>7.4075240343216359E-2</v>
      </c>
      <c r="V211" s="118"/>
      <c r="AA211" s="56"/>
      <c r="AD211" s="1"/>
      <c r="AE211" s="1"/>
      <c r="AF211" s="1"/>
      <c r="AG211" s="1"/>
      <c r="AH211" s="1"/>
      <c r="AI211" s="528"/>
      <c r="AJ211" s="507"/>
      <c r="AK211" s="508"/>
      <c r="AL211" s="508"/>
      <c r="AM211" s="508"/>
      <c r="AN211" s="508"/>
      <c r="AO211" s="508"/>
      <c r="AP211" s="508"/>
      <c r="AQ211" s="508"/>
      <c r="AR211" s="508"/>
      <c r="AS211" s="508"/>
      <c r="AT211" s="508"/>
      <c r="AU211" s="508"/>
      <c r="AV211" s="508"/>
      <c r="AW211" s="509"/>
      <c r="AX211" s="529"/>
      <c r="AZ211" s="118"/>
      <c r="BA211" s="118"/>
      <c r="BB211" s="118"/>
      <c r="BC211" s="118"/>
      <c r="BK211" s="56">
        <f>+BK173-BK166</f>
        <v>471953</v>
      </c>
    </row>
    <row r="212" spans="2:87" x14ac:dyDescent="0.3">
      <c r="D212" s="1">
        <v>1000000</v>
      </c>
      <c r="J212" s="232">
        <f>+AC125</f>
        <v>3.9951743109698762E-2</v>
      </c>
      <c r="AD212" s="1"/>
      <c r="AE212" s="1"/>
      <c r="AF212" s="1"/>
      <c r="AG212" s="1"/>
      <c r="AH212" s="1"/>
      <c r="AI212" s="528"/>
      <c r="AJ212" s="510"/>
      <c r="AK212" s="597" t="s">
        <v>156</v>
      </c>
      <c r="AL212" s="597"/>
      <c r="AM212" s="597"/>
      <c r="AN212" s="597"/>
      <c r="AO212" s="597"/>
      <c r="AP212" s="597"/>
      <c r="AQ212" s="597"/>
      <c r="AR212" s="597"/>
      <c r="AS212" s="597"/>
      <c r="AT212" s="597"/>
      <c r="AU212" s="597"/>
      <c r="AV212" s="597"/>
      <c r="AW212" s="511"/>
      <c r="AX212" s="529"/>
      <c r="AZ212" s="118"/>
      <c r="BA212" s="118"/>
      <c r="BB212" s="118"/>
      <c r="BC212" s="118"/>
    </row>
    <row r="213" spans="2:87" ht="15.6" x14ac:dyDescent="0.3">
      <c r="J213" s="57">
        <f>+J211*J212</f>
        <v>2.9594349729813738E-3</v>
      </c>
      <c r="AD213" s="1"/>
      <c r="AE213" s="1"/>
      <c r="AF213" s="1"/>
      <c r="AG213" s="1"/>
      <c r="AH213" s="1"/>
      <c r="AI213" s="528"/>
      <c r="AJ213" s="510"/>
      <c r="AK213" s="597" t="s">
        <v>155</v>
      </c>
      <c r="AL213" s="597"/>
      <c r="AM213" s="597"/>
      <c r="AN213" s="597"/>
      <c r="AO213" s="516"/>
      <c r="AP213" s="517" t="s">
        <v>20</v>
      </c>
      <c r="AQ213" s="516"/>
      <c r="AR213" s="517" t="s">
        <v>4</v>
      </c>
      <c r="AS213" s="518"/>
      <c r="AT213" s="518"/>
      <c r="AU213" s="518"/>
      <c r="AV213" s="522" t="s">
        <v>10</v>
      </c>
      <c r="AW213" s="511"/>
      <c r="AX213" s="529"/>
      <c r="AZ213" s="118"/>
      <c r="BA213" s="118"/>
      <c r="BB213" s="118"/>
      <c r="BC213" s="118"/>
    </row>
    <row r="214" spans="2:87" ht="15.6" x14ac:dyDescent="0.3">
      <c r="AD214" s="1"/>
      <c r="AE214" s="1"/>
      <c r="AF214" s="1"/>
      <c r="AG214" s="1"/>
      <c r="AH214" s="1"/>
      <c r="AI214" s="528"/>
      <c r="AJ214" s="510"/>
      <c r="AK214" s="595" t="s">
        <v>152</v>
      </c>
      <c r="AL214" s="595"/>
      <c r="AM214" s="595"/>
      <c r="AN214" s="595"/>
      <c r="AO214" s="516"/>
      <c r="AP214" s="519">
        <f>+AH50</f>
        <v>898992</v>
      </c>
      <c r="AQ214" s="520"/>
      <c r="AR214" s="519">
        <f>+AH51</f>
        <v>55687</v>
      </c>
      <c r="AS214" s="521"/>
      <c r="AT214" s="521"/>
      <c r="AU214" s="521"/>
      <c r="AV214" s="535">
        <f>+AR214/AP214</f>
        <v>6.194382152455194E-2</v>
      </c>
      <c r="AW214" s="511"/>
      <c r="AX214" s="529"/>
      <c r="AZ214" s="118"/>
      <c r="BA214" s="118"/>
      <c r="BB214" s="118"/>
      <c r="BC214" s="118"/>
    </row>
    <row r="215" spans="2:87" ht="15.6" x14ac:dyDescent="0.3">
      <c r="D215" s="277">
        <f>+D211/D212</f>
        <v>4.8999999999999998E-3</v>
      </c>
      <c r="AD215" s="1"/>
      <c r="AE215" s="1"/>
      <c r="AF215" s="1"/>
      <c r="AG215" s="1"/>
      <c r="AH215" s="1"/>
      <c r="AI215" s="528"/>
      <c r="AJ215" s="510"/>
      <c r="AK215" s="598" t="s">
        <v>153</v>
      </c>
      <c r="AL215" s="596"/>
      <c r="AM215" s="596"/>
      <c r="AN215" s="596"/>
      <c r="AO215" s="65"/>
      <c r="AP215" s="512">
        <f>+AG83</f>
        <v>742147</v>
      </c>
      <c r="AQ215" s="65"/>
      <c r="AR215" s="512">
        <f>+AG84</f>
        <v>42339</v>
      </c>
      <c r="AS215" s="65"/>
      <c r="AT215" s="65"/>
      <c r="AU215" s="65"/>
      <c r="AV215" s="533">
        <f>+AR215/AP215</f>
        <v>5.7049344671608188E-2</v>
      </c>
      <c r="AW215" s="511"/>
      <c r="AX215" s="529"/>
      <c r="AZ215" s="118"/>
      <c r="BA215" s="118"/>
      <c r="BB215" s="118"/>
      <c r="BC215" s="118"/>
    </row>
    <row r="216" spans="2:87" ht="15.6" x14ac:dyDescent="0.3">
      <c r="AD216" s="1"/>
      <c r="AE216" s="1"/>
      <c r="AF216" s="1"/>
      <c r="AG216" s="1"/>
      <c r="AH216" s="1"/>
      <c r="AI216" s="528"/>
      <c r="AJ216" s="510"/>
      <c r="AK216" s="596" t="s">
        <v>154</v>
      </c>
      <c r="AL216" s="596"/>
      <c r="AM216" s="596"/>
      <c r="AN216" s="596"/>
      <c r="AO216" s="65"/>
      <c r="AP216" s="512">
        <f>+AH113</f>
        <v>869627</v>
      </c>
      <c r="AQ216" s="65"/>
      <c r="AR216" s="512">
        <f>+AH114</f>
        <v>21252</v>
      </c>
      <c r="AS216" s="65"/>
      <c r="AT216" s="65"/>
      <c r="AU216" s="65"/>
      <c r="AV216" s="533">
        <f>+AR216/AP216</f>
        <v>2.4438063675575852E-2</v>
      </c>
      <c r="AW216" s="511"/>
      <c r="AX216" s="529"/>
      <c r="AZ216" s="118"/>
      <c r="BA216" s="118"/>
      <c r="BB216" s="118"/>
      <c r="BC216" s="118"/>
    </row>
    <row r="217" spans="2:87" ht="15.6" x14ac:dyDescent="0.3">
      <c r="D217" s="471">
        <v>32000</v>
      </c>
      <c r="AD217" s="1"/>
      <c r="AE217" s="1"/>
      <c r="AF217" s="1"/>
      <c r="AG217" s="1"/>
      <c r="AH217" s="1"/>
      <c r="AI217" s="528"/>
      <c r="AJ217" s="510"/>
      <c r="AK217" s="596" t="s">
        <v>158</v>
      </c>
      <c r="AL217" s="596"/>
      <c r="AM217" s="596"/>
      <c r="AN217" s="596"/>
      <c r="AO217" s="65"/>
      <c r="AP217" s="512">
        <f>+AG220</f>
        <v>1970617</v>
      </c>
      <c r="AQ217" s="65"/>
      <c r="AR217" s="512">
        <f>+AG222</f>
        <v>25901</v>
      </c>
      <c r="AS217" s="65"/>
      <c r="AT217" s="65"/>
      <c r="AU217" s="65"/>
      <c r="AV217" s="533">
        <f>+AR217/AP217</f>
        <v>1.3143599187462607E-2</v>
      </c>
      <c r="AW217" s="511"/>
      <c r="AX217" s="529"/>
    </row>
    <row r="218" spans="2:87" ht="15" thickBot="1" x14ac:dyDescent="0.35">
      <c r="B218" s="470"/>
      <c r="D218" s="277"/>
      <c r="AD218" s="1"/>
      <c r="AE218" s="1"/>
      <c r="AF218" s="1"/>
      <c r="AG218" s="1"/>
      <c r="AH218" s="1"/>
      <c r="AI218" s="528"/>
      <c r="AJ218" s="510"/>
      <c r="AK218" s="523"/>
      <c r="AL218" s="523"/>
      <c r="AM218" s="523"/>
      <c r="AN218" s="523"/>
      <c r="AO218" s="524"/>
      <c r="AP218" s="525"/>
      <c r="AQ218" s="524"/>
      <c r="AR218" s="525"/>
      <c r="AS218" s="524"/>
      <c r="AT218" s="524"/>
      <c r="AU218" s="524"/>
      <c r="AV218" s="526"/>
      <c r="AW218" s="511"/>
      <c r="AX218" s="529"/>
    </row>
    <row r="219" spans="2:87" ht="15.6" x14ac:dyDescent="0.3">
      <c r="B219" s="470"/>
      <c r="D219" s="277"/>
      <c r="AD219" s="1"/>
      <c r="AE219" s="1"/>
      <c r="AF219" s="1"/>
      <c r="AG219" s="1"/>
      <c r="AH219" s="1"/>
      <c r="AI219" s="528"/>
      <c r="AJ219" s="510"/>
      <c r="AK219" s="595" t="s">
        <v>152</v>
      </c>
      <c r="AL219" s="595"/>
      <c r="AM219" s="595"/>
      <c r="AN219" s="595"/>
      <c r="AO219" s="65"/>
      <c r="AP219" s="512"/>
      <c r="AQ219" s="65"/>
      <c r="AR219" s="512">
        <f>+AR214</f>
        <v>55687</v>
      </c>
      <c r="AS219" s="65"/>
      <c r="AT219" s="65"/>
      <c r="AU219" s="65"/>
      <c r="AV219" s="156"/>
      <c r="AW219" s="511"/>
      <c r="AX219" s="529"/>
    </row>
    <row r="220" spans="2:87" ht="15.6" x14ac:dyDescent="0.3">
      <c r="B220" s="470"/>
      <c r="D220" s="277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10"/>
      <c r="AE220" s="10"/>
      <c r="AF220" s="1"/>
      <c r="AG220" s="33">
        <f>SUM(D113:D143)</f>
        <v>1970617</v>
      </c>
      <c r="AH220" s="1"/>
      <c r="AI220" s="528"/>
      <c r="AJ220" s="510"/>
      <c r="AK220" s="596" t="s">
        <v>158</v>
      </c>
      <c r="AL220" s="596"/>
      <c r="AM220" s="596"/>
      <c r="AN220" s="64"/>
      <c r="AO220" s="65"/>
      <c r="AP220" s="512"/>
      <c r="AQ220" s="65"/>
      <c r="AR220" s="512">
        <f>+AR217</f>
        <v>25901</v>
      </c>
      <c r="AS220" s="65"/>
      <c r="AT220" s="65"/>
      <c r="AU220" s="65"/>
      <c r="AV220" s="156"/>
      <c r="AW220" s="511"/>
      <c r="AX220" s="529"/>
    </row>
    <row r="221" spans="2:87" ht="15.6" x14ac:dyDescent="0.3">
      <c r="B221" s="470"/>
      <c r="D221" s="277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10"/>
      <c r="AE221" s="10"/>
      <c r="AF221" s="1"/>
      <c r="AG221" s="33">
        <f>SUM(W125:W138)</f>
        <v>12117</v>
      </c>
      <c r="AH221" s="1"/>
      <c r="AI221" s="528"/>
      <c r="AJ221" s="510"/>
      <c r="AK221" s="64"/>
      <c r="AL221" s="541" t="s">
        <v>3</v>
      </c>
      <c r="AM221" s="64"/>
      <c r="AN221" s="64"/>
      <c r="AO221" s="65"/>
      <c r="AP221" s="512"/>
      <c r="AQ221" s="65"/>
      <c r="AR221" s="512">
        <f>+AR219-AR220</f>
        <v>29786</v>
      </c>
      <c r="AS221" s="65"/>
      <c r="AT221" s="65"/>
      <c r="AU221" s="65"/>
      <c r="AV221" s="527">
        <f>+AR221/AR219</f>
        <v>0.53488246808052153</v>
      </c>
      <c r="AW221" s="511"/>
      <c r="AX221" s="529"/>
    </row>
    <row r="222" spans="2:87" ht="15" thickBot="1" x14ac:dyDescent="0.35">
      <c r="D222" s="470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10"/>
      <c r="AE222" s="10"/>
      <c r="AF222" s="1"/>
      <c r="AG222" s="33">
        <f>SUM(W113:W143)</f>
        <v>25901</v>
      </c>
      <c r="AH222" s="1"/>
      <c r="AI222" s="528"/>
      <c r="AJ222" s="513"/>
      <c r="AK222" s="514"/>
      <c r="AL222" s="514"/>
      <c r="AM222" s="514"/>
      <c r="AN222" s="514"/>
      <c r="AO222" s="514"/>
      <c r="AP222" s="514"/>
      <c r="AQ222" s="514"/>
      <c r="AR222" s="514"/>
      <c r="AS222" s="514"/>
      <c r="AT222" s="514"/>
      <c r="AU222" s="514"/>
      <c r="AV222" s="514"/>
      <c r="AW222" s="515"/>
      <c r="AX222" s="529"/>
      <c r="BD222" s="90"/>
      <c r="BE222" s="90"/>
      <c r="BF222" s="90"/>
      <c r="BG222" s="90"/>
      <c r="BH222" s="90"/>
      <c r="BI222" s="90"/>
      <c r="BJ222" s="90"/>
      <c r="BK222" s="90"/>
      <c r="BL222" s="90"/>
      <c r="BM222" s="90"/>
      <c r="BN222" s="90"/>
      <c r="BO222" s="90"/>
      <c r="BP222" s="90"/>
      <c r="BQ222" s="90"/>
      <c r="BR222" s="90"/>
      <c r="BS222" s="1"/>
      <c r="BT222" s="1"/>
      <c r="BU222" s="1"/>
      <c r="BV222" s="1"/>
      <c r="BW222" s="90"/>
      <c r="BX222" s="90"/>
      <c r="BY222" s="90"/>
      <c r="BZ222" s="90"/>
      <c r="CA222" s="90"/>
      <c r="CB222" s="90"/>
      <c r="CC222" s="90"/>
      <c r="CD222" s="90"/>
      <c r="CE222" s="90"/>
      <c r="CF222" s="90"/>
      <c r="CG222" s="90"/>
      <c r="CH222" s="90"/>
      <c r="CI222" s="90"/>
    </row>
    <row r="223" spans="2:87" x14ac:dyDescent="0.3"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10"/>
      <c r="AE223" s="10"/>
      <c r="AF223" s="10"/>
      <c r="AG223" s="10"/>
      <c r="AH223" s="10"/>
      <c r="AI223" s="528"/>
      <c r="AJ223" s="529"/>
      <c r="AK223" s="529"/>
      <c r="AL223" s="529"/>
      <c r="AM223" s="529"/>
      <c r="AN223" s="529"/>
      <c r="AO223" s="529"/>
      <c r="AP223" s="529"/>
      <c r="AQ223" s="529"/>
      <c r="AR223" s="529"/>
      <c r="AS223" s="529"/>
      <c r="AT223" s="529"/>
      <c r="AU223" s="529"/>
      <c r="AV223" s="529"/>
      <c r="AW223" s="529"/>
      <c r="AX223" s="529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89"/>
      <c r="BX223" s="89"/>
      <c r="BY223" s="89"/>
      <c r="BZ223" s="89"/>
      <c r="CA223" s="121"/>
      <c r="CB223" s="1"/>
      <c r="CC223" s="1"/>
      <c r="CD223" s="1"/>
      <c r="CE223" s="1"/>
      <c r="CF223" s="1"/>
      <c r="CG223" s="1"/>
      <c r="CH223" s="1"/>
      <c r="CI223" s="1"/>
    </row>
    <row r="224" spans="2:87" x14ac:dyDescent="0.3">
      <c r="D224">
        <v>10</v>
      </c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10"/>
      <c r="AE224" s="10"/>
      <c r="AF224" s="10"/>
      <c r="AG224" s="10"/>
      <c r="AH224" s="10"/>
      <c r="AI224" s="10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89"/>
      <c r="BX224" s="89"/>
      <c r="BY224" s="89"/>
      <c r="BZ224" s="89"/>
      <c r="CA224" s="89"/>
      <c r="CB224" s="1"/>
      <c r="CC224" s="1"/>
      <c r="CD224" s="1"/>
      <c r="CE224" s="1"/>
      <c r="CF224" s="1"/>
      <c r="CG224" s="1"/>
      <c r="CH224" s="1"/>
      <c r="CI224" s="1"/>
    </row>
    <row r="225" spans="2:85" x14ac:dyDescent="0.3">
      <c r="D225" s="1">
        <v>77000000</v>
      </c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10"/>
      <c r="AE225" s="10"/>
      <c r="AF225" s="10"/>
      <c r="AG225" s="10"/>
      <c r="AH225" s="10"/>
      <c r="AI225" s="10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89"/>
      <c r="BX225" s="89"/>
      <c r="BY225" s="89"/>
      <c r="BZ225" s="89"/>
      <c r="CA225" s="89"/>
      <c r="CB225" s="1"/>
      <c r="CC225" s="1"/>
      <c r="CD225" s="1"/>
      <c r="CE225" s="1"/>
      <c r="CF225" s="1"/>
      <c r="CG225" s="1"/>
    </row>
    <row r="226" spans="2:85" x14ac:dyDescent="0.3">
      <c r="D226" s="57">
        <f>+D225/D228</f>
        <v>0.23262839879154079</v>
      </c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10"/>
      <c r="AE226" s="10"/>
      <c r="AF226" s="10"/>
      <c r="AG226" s="545"/>
      <c r="AH226" s="10"/>
      <c r="AI226" s="10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89"/>
      <c r="BX226" s="89"/>
      <c r="BY226" s="89"/>
      <c r="BZ226" s="89"/>
      <c r="CA226" s="89"/>
      <c r="CB226" s="1"/>
      <c r="CC226" s="1"/>
      <c r="CD226" s="1"/>
      <c r="CE226" s="1"/>
      <c r="CF226" s="1"/>
      <c r="CG226" s="1"/>
    </row>
    <row r="227" spans="2:85" x14ac:dyDescent="0.3"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10"/>
      <c r="AE227" s="10"/>
      <c r="AF227" s="551"/>
      <c r="AG227" s="570"/>
      <c r="AH227" s="551"/>
      <c r="AI227" s="551"/>
      <c r="AJ227" s="544"/>
      <c r="AK227" s="544"/>
      <c r="AL227" s="544"/>
      <c r="AM227" s="544"/>
      <c r="AN227" s="544"/>
      <c r="AO227" s="544"/>
      <c r="AP227" s="544"/>
      <c r="AQ227" s="544"/>
      <c r="AR227" s="544"/>
      <c r="AS227" s="544"/>
      <c r="AT227" s="544"/>
      <c r="AU227" s="544"/>
      <c r="AV227" s="544"/>
      <c r="AW227" s="544"/>
      <c r="AX227" s="544"/>
      <c r="AY227" s="544"/>
      <c r="AZ227" s="544"/>
      <c r="BA227" s="544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89"/>
      <c r="BX227" s="89"/>
      <c r="BY227" s="122"/>
      <c r="BZ227" s="89"/>
      <c r="CA227" s="89"/>
    </row>
    <row r="228" spans="2:85" x14ac:dyDescent="0.3">
      <c r="D228" s="1">
        <v>331000000</v>
      </c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10"/>
      <c r="AE228" s="10"/>
      <c r="AF228" s="551"/>
      <c r="AG228" s="571"/>
      <c r="AH228" s="551"/>
      <c r="AI228" s="551"/>
      <c r="AJ228" s="568"/>
      <c r="AK228" s="568"/>
      <c r="AL228" s="569"/>
      <c r="AM228" s="569"/>
      <c r="AN228" s="569"/>
      <c r="AO228" s="569"/>
      <c r="AP228" s="569"/>
      <c r="AQ228" s="569"/>
      <c r="AR228" s="569"/>
      <c r="AS228" s="569"/>
      <c r="AT228" s="569"/>
      <c r="AU228" s="569"/>
      <c r="AV228" s="569"/>
      <c r="AW228" s="569"/>
      <c r="AX228" s="569"/>
      <c r="AY228" s="569"/>
      <c r="AZ228" s="569"/>
      <c r="BA228" s="569"/>
      <c r="BB228" s="90"/>
      <c r="BC228" s="90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89"/>
      <c r="BX228" s="89"/>
      <c r="BY228" s="89"/>
      <c r="BZ228" s="89"/>
      <c r="CA228" s="89"/>
    </row>
    <row r="229" spans="2:85" x14ac:dyDescent="0.3"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10"/>
      <c r="AE229" s="10"/>
      <c r="AF229" s="551"/>
      <c r="AG229" s="570"/>
      <c r="AH229" s="551"/>
      <c r="AI229" s="551"/>
      <c r="AJ229" s="568"/>
      <c r="AK229" s="568"/>
      <c r="AL229" s="150"/>
      <c r="AM229" s="150"/>
      <c r="AN229" s="150"/>
      <c r="AO229" s="150"/>
      <c r="AP229" s="150"/>
      <c r="AQ229" s="150"/>
      <c r="AR229" s="150"/>
      <c r="AS229" s="90"/>
      <c r="AT229" s="90"/>
      <c r="AU229" s="90"/>
      <c r="AV229" s="110"/>
      <c r="AW229" s="110"/>
      <c r="AX229" s="110"/>
      <c r="AY229" s="110"/>
      <c r="AZ229" s="568"/>
      <c r="BA229" s="568"/>
      <c r="BB229" s="110"/>
      <c r="BC229" s="90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89"/>
      <c r="BX229" s="89"/>
      <c r="BY229" s="89"/>
      <c r="BZ229" s="89"/>
      <c r="CA229" s="89"/>
    </row>
    <row r="230" spans="2:85" x14ac:dyDescent="0.3">
      <c r="D230" s="468">
        <v>7.1999999999999995E-2</v>
      </c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10"/>
      <c r="AE230" s="10"/>
      <c r="AF230" s="551"/>
      <c r="AG230" s="570">
        <v>44031</v>
      </c>
      <c r="AH230" s="551"/>
      <c r="AI230" s="551"/>
      <c r="AJ230" s="568"/>
      <c r="AK230" s="568"/>
      <c r="AL230" s="150"/>
      <c r="AM230" s="150"/>
      <c r="AN230" s="150"/>
      <c r="AO230" s="150"/>
      <c r="AP230" s="150"/>
      <c r="AQ230" s="150"/>
      <c r="AR230" s="150"/>
      <c r="AS230" s="150"/>
      <c r="AT230" s="110"/>
      <c r="AU230" s="90"/>
      <c r="AV230" s="110"/>
      <c r="AW230" s="110"/>
      <c r="AX230" s="110"/>
      <c r="AY230" s="110"/>
      <c r="AZ230" s="568"/>
      <c r="BA230" s="568"/>
      <c r="BB230" s="110"/>
      <c r="BC230" s="90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89"/>
      <c r="BX230" s="89"/>
      <c r="BY230" s="89"/>
      <c r="BZ230" s="89"/>
      <c r="CA230" s="89"/>
    </row>
    <row r="231" spans="2:85" x14ac:dyDescent="0.3"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10"/>
      <c r="AE231" s="10"/>
      <c r="AF231" s="551"/>
      <c r="AG231" s="570">
        <v>44038</v>
      </c>
      <c r="AH231" s="551"/>
      <c r="AI231" s="551"/>
      <c r="AJ231" s="568"/>
      <c r="AK231" s="568"/>
      <c r="AL231" s="90"/>
      <c r="AM231" s="90"/>
      <c r="AN231" s="151"/>
      <c r="AO231" s="151"/>
      <c r="AP231" s="151"/>
      <c r="AQ231" s="151"/>
      <c r="AR231" s="151"/>
      <c r="AS231" s="90"/>
      <c r="AT231" s="90"/>
      <c r="AU231" s="90"/>
      <c r="AV231" s="110"/>
      <c r="AW231" s="110"/>
      <c r="AX231" s="110"/>
      <c r="AY231" s="110"/>
      <c r="AZ231" s="568"/>
      <c r="BA231" s="568"/>
      <c r="BB231" s="110"/>
      <c r="BC231" s="90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89"/>
      <c r="BX231" s="89"/>
      <c r="BY231" s="89"/>
      <c r="BZ231" s="89"/>
      <c r="CA231" s="89"/>
    </row>
    <row r="232" spans="2:85" x14ac:dyDescent="0.3">
      <c r="D232" s="277">
        <v>4.2000000000000003E-2</v>
      </c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10"/>
      <c r="AE232" s="10"/>
      <c r="AF232" s="551"/>
      <c r="AG232" s="570">
        <v>44045</v>
      </c>
      <c r="AH232" s="551"/>
      <c r="AI232" s="551"/>
      <c r="AJ232" s="568"/>
      <c r="AK232" s="568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10"/>
      <c r="AW232" s="110"/>
      <c r="AX232" s="110"/>
      <c r="AY232" s="110"/>
      <c r="AZ232" s="568"/>
      <c r="BA232" s="568"/>
      <c r="BB232" s="110"/>
      <c r="BC232" s="90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2:85" x14ac:dyDescent="0.3">
      <c r="D233" s="1">
        <f>+D228*D230*D232</f>
        <v>1000944.0000000001</v>
      </c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10"/>
      <c r="AE233" s="10"/>
      <c r="AF233" s="551"/>
      <c r="AG233" s="570">
        <v>44052</v>
      </c>
      <c r="AH233" s="551"/>
      <c r="AI233" s="551"/>
      <c r="AJ233" s="568"/>
      <c r="AK233" s="568"/>
      <c r="AL233" s="90"/>
      <c r="AM233" s="90"/>
      <c r="AN233" s="151"/>
      <c r="AO233" s="151"/>
      <c r="AP233" s="151"/>
      <c r="AQ233" s="151"/>
      <c r="AR233" s="151"/>
      <c r="AS233" s="151"/>
      <c r="AT233" s="151"/>
      <c r="AU233" s="90"/>
      <c r="AV233" s="110"/>
      <c r="AW233" s="110"/>
      <c r="AX233" s="110"/>
      <c r="AY233" s="110"/>
      <c r="AZ233" s="568"/>
      <c r="BA233" s="568"/>
      <c r="BB233" s="110"/>
      <c r="BC233" s="90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</row>
    <row r="234" spans="2:85" x14ac:dyDescent="0.3"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10"/>
      <c r="AE234" s="10"/>
      <c r="AF234" s="551"/>
      <c r="AG234" s="570"/>
      <c r="AH234" s="551"/>
      <c r="AI234" s="551"/>
      <c r="AJ234" s="568"/>
      <c r="AK234" s="568"/>
      <c r="AL234" s="90"/>
      <c r="AM234" s="90"/>
      <c r="AN234" s="151"/>
      <c r="AO234" s="151"/>
      <c r="AP234" s="151"/>
      <c r="AQ234" s="151"/>
      <c r="AR234" s="151"/>
      <c r="AS234" s="151"/>
      <c r="AT234" s="151"/>
      <c r="AU234" s="90"/>
      <c r="AV234" s="110"/>
      <c r="AW234" s="110"/>
      <c r="AX234" s="110"/>
      <c r="AY234" s="110"/>
      <c r="AZ234" s="568"/>
      <c r="BA234" s="568"/>
      <c r="BB234" s="110"/>
      <c r="BC234" s="90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</row>
    <row r="235" spans="2:85" x14ac:dyDescent="0.3"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10"/>
      <c r="AE235" s="10"/>
      <c r="AF235" s="551"/>
      <c r="AG235" s="570"/>
      <c r="AH235" s="551"/>
      <c r="AI235" s="551"/>
      <c r="AJ235" s="568"/>
      <c r="AK235" s="568"/>
      <c r="AL235" s="90"/>
      <c r="AM235" s="90"/>
      <c r="AN235" s="151"/>
      <c r="AO235" s="151"/>
      <c r="AP235" s="151"/>
      <c r="AQ235" s="151"/>
      <c r="AR235" s="151"/>
      <c r="AS235" s="151"/>
      <c r="AT235" s="151"/>
      <c r="AU235" s="90"/>
      <c r="AV235" s="110"/>
      <c r="AW235" s="110"/>
      <c r="AX235" s="110"/>
      <c r="AY235" s="110"/>
      <c r="AZ235" s="568"/>
      <c r="BA235" s="568"/>
      <c r="BB235" s="110"/>
      <c r="BC235" s="90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</row>
    <row r="236" spans="2:85" x14ac:dyDescent="0.3"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10"/>
      <c r="AE236" s="10"/>
      <c r="AF236" s="551"/>
      <c r="AG236" s="572"/>
      <c r="AH236" s="551"/>
      <c r="AI236" s="551"/>
      <c r="AJ236" s="568"/>
      <c r="AK236" s="568"/>
      <c r="AL236" s="90"/>
      <c r="AM236" s="90"/>
      <c r="AN236" s="151"/>
      <c r="AO236" s="151"/>
      <c r="AP236" s="151"/>
      <c r="AQ236" s="151"/>
      <c r="AR236" s="151"/>
      <c r="AS236" s="151"/>
      <c r="AT236" s="151"/>
      <c r="AU236" s="90"/>
      <c r="AV236" s="110"/>
      <c r="AW236" s="110"/>
      <c r="AX236" s="110"/>
      <c r="AY236" s="110"/>
      <c r="AZ236" s="568"/>
      <c r="BA236" s="568"/>
      <c r="BB236" s="110"/>
      <c r="BC236" s="90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</row>
    <row r="237" spans="2:85" x14ac:dyDescent="0.3"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10"/>
      <c r="AE237" s="10"/>
      <c r="AF237" s="551"/>
      <c r="AG237" s="551"/>
      <c r="AH237" s="551"/>
      <c r="AI237" s="551"/>
      <c r="AJ237" s="568"/>
      <c r="AK237" s="568"/>
      <c r="AL237" s="90"/>
      <c r="AM237" s="90"/>
      <c r="AN237" s="151"/>
      <c r="AO237" s="151"/>
      <c r="AP237" s="151"/>
      <c r="AQ237" s="151"/>
      <c r="AR237" s="151"/>
      <c r="AS237" s="151"/>
      <c r="AT237" s="151"/>
      <c r="AU237" s="90"/>
      <c r="AV237" s="110"/>
      <c r="AW237" s="110"/>
      <c r="AX237" s="110"/>
      <c r="AY237" s="110"/>
      <c r="AZ237" s="568"/>
      <c r="BA237" s="568"/>
      <c r="BB237" s="110"/>
      <c r="BC237" s="90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</row>
    <row r="238" spans="2:85" x14ac:dyDescent="0.3"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10"/>
      <c r="AE238" s="10"/>
      <c r="AF238" s="551"/>
      <c r="AG238" s="551"/>
      <c r="AH238" s="551"/>
      <c r="AI238" s="551"/>
      <c r="AJ238" s="568"/>
      <c r="AK238" s="568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90"/>
      <c r="AW238" s="90"/>
      <c r="AX238" s="90"/>
      <c r="AY238" s="90"/>
      <c r="AZ238" s="568"/>
      <c r="BA238" s="574"/>
      <c r="BB238" s="110"/>
      <c r="BC238" s="90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</row>
    <row r="239" spans="2:85" x14ac:dyDescent="0.3">
      <c r="AD239" s="10"/>
      <c r="AE239" s="10"/>
      <c r="AF239" s="551"/>
      <c r="AG239" s="551"/>
      <c r="AH239" s="551"/>
      <c r="AI239" s="551"/>
      <c r="AJ239" s="568"/>
      <c r="AK239" s="568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90"/>
      <c r="AW239" s="90"/>
      <c r="AX239" s="90"/>
      <c r="AY239" s="90"/>
      <c r="AZ239" s="568"/>
      <c r="BA239" s="574"/>
      <c r="BB239" s="110"/>
      <c r="BC239" s="90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</row>
    <row r="240" spans="2:85" ht="15" thickBot="1" x14ac:dyDescent="0.35">
      <c r="B240" s="544"/>
      <c r="C240" s="544"/>
      <c r="D240" s="544"/>
      <c r="E240" s="544"/>
      <c r="F240" s="544"/>
      <c r="G240" s="544"/>
      <c r="H240" s="544"/>
      <c r="I240" s="544"/>
      <c r="J240" s="544"/>
      <c r="K240" s="544"/>
      <c r="L240" s="544"/>
      <c r="M240" s="544"/>
      <c r="N240" s="544"/>
      <c r="O240" s="544"/>
      <c r="P240" s="544"/>
      <c r="Q240" s="544"/>
      <c r="R240" s="544"/>
      <c r="S240" s="544"/>
      <c r="T240" s="544"/>
      <c r="U240" s="544"/>
      <c r="V240" s="544"/>
      <c r="AD240" s="10"/>
      <c r="AE240" s="10"/>
      <c r="AF240" s="551"/>
      <c r="AG240" s="551"/>
      <c r="AH240" s="551"/>
      <c r="AI240" s="551"/>
      <c r="AJ240" s="568"/>
      <c r="AK240" s="568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90"/>
      <c r="AW240" s="90"/>
      <c r="AX240" s="90"/>
      <c r="AY240" s="90"/>
      <c r="AZ240" s="568"/>
      <c r="BA240" s="574"/>
      <c r="BB240" s="110"/>
      <c r="BC240" s="90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</row>
    <row r="241" spans="2:79" x14ac:dyDescent="0.3">
      <c r="B241" s="544"/>
      <c r="C241" s="554"/>
      <c r="D241" s="400"/>
      <c r="E241" s="400"/>
      <c r="F241" s="400"/>
      <c r="G241" s="400"/>
      <c r="H241" s="400"/>
      <c r="I241" s="400"/>
      <c r="J241" s="400"/>
      <c r="K241" s="400"/>
      <c r="L241" s="400"/>
      <c r="M241" s="400"/>
      <c r="N241" s="400"/>
      <c r="O241" s="400"/>
      <c r="P241" s="555"/>
      <c r="V241" s="544"/>
      <c r="AD241" s="10"/>
      <c r="AE241" s="10"/>
      <c r="AF241" s="551"/>
      <c r="AG241" s="551"/>
      <c r="AH241" s="551"/>
      <c r="AI241" s="551"/>
      <c r="AJ241" s="568"/>
      <c r="AK241" s="568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90"/>
      <c r="AW241" s="90"/>
      <c r="AX241" s="90"/>
      <c r="AY241" s="90"/>
      <c r="AZ241" s="568"/>
      <c r="BA241" s="574"/>
      <c r="BB241" s="110"/>
      <c r="BC241" s="90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</row>
    <row r="242" spans="2:79" x14ac:dyDescent="0.3">
      <c r="B242" s="544"/>
      <c r="C242" s="556"/>
      <c r="D242" s="546" t="s">
        <v>164</v>
      </c>
      <c r="E242" s="430"/>
      <c r="F242" s="430"/>
      <c r="G242" s="430"/>
      <c r="H242" s="575" t="s">
        <v>20</v>
      </c>
      <c r="I242" s="575"/>
      <c r="J242" s="575"/>
      <c r="K242" s="430"/>
      <c r="L242" s="430"/>
      <c r="M242" s="430"/>
      <c r="N242" s="430"/>
      <c r="O242" s="430"/>
      <c r="P242" s="557"/>
      <c r="V242" s="544"/>
      <c r="AD242" s="10"/>
      <c r="AE242" s="10"/>
      <c r="AF242" s="551"/>
      <c r="AG242" s="551"/>
      <c r="AH242" s="551"/>
      <c r="AI242" s="551"/>
      <c r="AJ242" s="568"/>
      <c r="AK242" s="568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90"/>
      <c r="AW242" s="90"/>
      <c r="AX242" s="90"/>
      <c r="AY242" s="90"/>
      <c r="AZ242" s="568"/>
      <c r="BA242" s="574"/>
      <c r="BB242" s="110"/>
      <c r="BC242" s="90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2:79" x14ac:dyDescent="0.3">
      <c r="B243" s="544"/>
      <c r="C243" s="556"/>
      <c r="D243" s="558" t="s">
        <v>165</v>
      </c>
      <c r="E243" s="430"/>
      <c r="F243" s="430"/>
      <c r="G243" s="430"/>
      <c r="H243" s="559" t="s">
        <v>162</v>
      </c>
      <c r="I243" s="546"/>
      <c r="J243" s="560" t="s">
        <v>163</v>
      </c>
      <c r="K243" s="546"/>
      <c r="L243" s="546"/>
      <c r="M243" s="546"/>
      <c r="N243" s="546"/>
      <c r="O243" s="561" t="s">
        <v>3</v>
      </c>
      <c r="P243" s="557"/>
      <c r="V243" s="544"/>
      <c r="AD243" s="10"/>
      <c r="AE243" s="10"/>
      <c r="AF243" s="551"/>
      <c r="AG243" s="551"/>
      <c r="AH243" s="551"/>
      <c r="AI243" s="551"/>
      <c r="AJ243" s="568"/>
      <c r="AK243" s="568"/>
      <c r="AL243" s="573"/>
      <c r="AM243" s="573"/>
      <c r="AN243" s="573"/>
      <c r="AO243" s="573"/>
      <c r="AP243" s="573"/>
      <c r="AQ243" s="573"/>
      <c r="AR243" s="573"/>
      <c r="AS243" s="573"/>
      <c r="AT243" s="573"/>
      <c r="AU243" s="573"/>
      <c r="AV243" s="568"/>
      <c r="AW243" s="568"/>
      <c r="AX243" s="568"/>
      <c r="AY243" s="568"/>
      <c r="AZ243" s="568"/>
      <c r="BA243" s="574"/>
      <c r="BB243" s="110"/>
      <c r="BC243" s="90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2:79" x14ac:dyDescent="0.3">
      <c r="B244" s="544"/>
      <c r="C244" s="556"/>
      <c r="D244" s="547" t="s">
        <v>161</v>
      </c>
      <c r="E244" s="15"/>
      <c r="F244" s="15"/>
      <c r="G244" s="15"/>
      <c r="H244" s="562">
        <f>SUM(D133:D139)</f>
        <v>471981</v>
      </c>
      <c r="I244" s="15"/>
      <c r="J244" s="16">
        <f>+H244/7</f>
        <v>67425.857142857145</v>
      </c>
      <c r="K244" s="15"/>
      <c r="L244" s="15"/>
      <c r="M244" s="15"/>
      <c r="N244" s="15"/>
      <c r="O244" s="15"/>
      <c r="P244" s="557"/>
      <c r="V244" s="544"/>
      <c r="AD244" s="10"/>
      <c r="AE244" s="10"/>
      <c r="AF244" s="551"/>
      <c r="AG244" s="551"/>
      <c r="AH244" s="551"/>
      <c r="AI244" s="551"/>
      <c r="AJ244" s="568"/>
      <c r="AK244" s="568"/>
      <c r="AL244" s="573"/>
      <c r="AM244" s="573"/>
      <c r="AN244" s="573"/>
      <c r="AO244" s="573"/>
      <c r="AP244" s="573"/>
      <c r="AQ244" s="573"/>
      <c r="AR244" s="573"/>
      <c r="AS244" s="573"/>
      <c r="AT244" s="573"/>
      <c r="AU244" s="573"/>
      <c r="AV244" s="573"/>
      <c r="AW244" s="573"/>
      <c r="AX244" s="573"/>
      <c r="AY244" s="573"/>
      <c r="AZ244" s="568"/>
      <c r="BA244" s="568"/>
      <c r="BB244" s="110"/>
      <c r="BC244" s="90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2:79" x14ac:dyDescent="0.3">
      <c r="B245" s="544"/>
      <c r="C245" s="556"/>
      <c r="D245" s="547" t="s">
        <v>160</v>
      </c>
      <c r="E245" s="15"/>
      <c r="F245" s="15"/>
      <c r="G245" s="15"/>
      <c r="H245" s="16">
        <f>SUM(D140:D146)</f>
        <v>427527</v>
      </c>
      <c r="I245" s="15"/>
      <c r="J245" s="16">
        <f>+H245/7</f>
        <v>61075.285714285717</v>
      </c>
      <c r="K245" s="15"/>
      <c r="L245" s="15"/>
      <c r="M245" s="15"/>
      <c r="N245" s="15"/>
      <c r="O245" s="15"/>
      <c r="P245" s="557"/>
      <c r="V245" s="544"/>
      <c r="AJ245" s="110"/>
      <c r="AK245" s="110"/>
      <c r="AL245" s="110"/>
      <c r="AM245" s="110"/>
      <c r="AN245" s="110"/>
      <c r="AO245" s="110"/>
      <c r="AP245" s="110"/>
      <c r="AQ245" s="110"/>
      <c r="AR245" s="110"/>
      <c r="AS245" s="110"/>
      <c r="AT245" s="90"/>
      <c r="AU245" s="110"/>
      <c r="AV245" s="152"/>
      <c r="AW245" s="152"/>
      <c r="AX245" s="152"/>
      <c r="AY245" s="152"/>
      <c r="AZ245" s="110"/>
      <c r="BA245" s="110"/>
      <c r="BB245" s="110"/>
      <c r="BC245" s="110"/>
    </row>
    <row r="246" spans="2:79" x14ac:dyDescent="0.3">
      <c r="B246" s="550"/>
      <c r="C246" s="556"/>
      <c r="D246" s="547" t="s">
        <v>159</v>
      </c>
      <c r="E246" s="15"/>
      <c r="F246" s="15"/>
      <c r="G246" s="15"/>
      <c r="H246" s="16">
        <f>SUM(D147:D153)</f>
        <v>383516</v>
      </c>
      <c r="I246" s="15"/>
      <c r="J246" s="16">
        <f>+H246/7</f>
        <v>54788</v>
      </c>
      <c r="K246" s="15"/>
      <c r="L246" s="15"/>
      <c r="M246" s="15"/>
      <c r="N246" s="15"/>
      <c r="O246" s="562">
        <f>+H244-H246</f>
        <v>88465</v>
      </c>
      <c r="P246" s="557"/>
      <c r="V246" s="544"/>
      <c r="AA246">
        <f>+O246/7</f>
        <v>12637.857142857143</v>
      </c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90"/>
      <c r="AW246" s="90"/>
      <c r="AX246" s="90"/>
      <c r="AY246" s="90"/>
      <c r="AZ246" s="110"/>
      <c r="BA246" s="153"/>
      <c r="BB246" s="110"/>
      <c r="BC246" s="110"/>
    </row>
    <row r="247" spans="2:79" x14ac:dyDescent="0.3">
      <c r="B247" s="551"/>
      <c r="C247" s="556"/>
      <c r="D247" s="563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60">
        <f>+O246/H244</f>
        <v>0.18743339244588236</v>
      </c>
      <c r="P247" s="557"/>
      <c r="V247" s="544"/>
      <c r="X247" s="61"/>
      <c r="Y247" s="61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90">
        <v>480454</v>
      </c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110"/>
      <c r="BA247" s="110"/>
      <c r="BB247" s="110"/>
      <c r="BC247" s="110"/>
    </row>
    <row r="248" spans="2:79" ht="15" thickBot="1" x14ac:dyDescent="0.35">
      <c r="B248" s="551"/>
      <c r="C248" s="564"/>
      <c r="D248" s="565"/>
      <c r="E248" s="565"/>
      <c r="F248" s="565"/>
      <c r="G248" s="565"/>
      <c r="H248" s="565"/>
      <c r="I248" s="565"/>
      <c r="J248" s="566"/>
      <c r="K248" s="565"/>
      <c r="L248" s="565"/>
      <c r="M248" s="565"/>
      <c r="N248" s="565"/>
      <c r="O248" s="565"/>
      <c r="P248" s="567"/>
      <c r="V248" s="544"/>
      <c r="X248" s="61"/>
      <c r="Y248" s="61"/>
      <c r="Z248" s="110"/>
      <c r="AA248" s="110"/>
      <c r="AB248" s="110"/>
      <c r="AC248" s="110"/>
      <c r="AD248" s="110"/>
      <c r="AE248" s="110"/>
      <c r="AF248" s="110"/>
      <c r="AG248" s="110"/>
      <c r="AH248" s="110"/>
      <c r="AI248" s="110"/>
      <c r="AJ248" s="110"/>
      <c r="AK248" s="110"/>
      <c r="AL248" s="110"/>
      <c r="AM248" s="110"/>
      <c r="AN248" s="110"/>
      <c r="AO248" s="110"/>
      <c r="AP248" s="152">
        <f>+N187</f>
        <v>245652</v>
      </c>
      <c r="AQ248" s="110"/>
      <c r="AR248" s="110"/>
      <c r="AS248" s="110"/>
      <c r="AT248" s="110"/>
      <c r="AU248" s="110"/>
      <c r="AV248" s="110"/>
      <c r="AW248" s="110"/>
      <c r="AX248" s="110"/>
      <c r="AY248" s="110"/>
      <c r="AZ248" s="110"/>
      <c r="BA248" s="110"/>
      <c r="BB248" s="110"/>
      <c r="BC248" s="110"/>
    </row>
    <row r="249" spans="2:79" x14ac:dyDescent="0.3">
      <c r="B249" s="551"/>
      <c r="C249" s="544"/>
      <c r="D249" s="552"/>
      <c r="E249" s="544"/>
      <c r="F249" s="544"/>
      <c r="G249" s="544"/>
      <c r="H249" s="553"/>
      <c r="I249" s="544"/>
      <c r="J249" s="544"/>
      <c r="K249" s="544"/>
      <c r="L249" s="544"/>
      <c r="M249" s="544"/>
      <c r="N249" s="544"/>
      <c r="O249" s="544"/>
      <c r="P249" s="544"/>
      <c r="Q249" s="544"/>
      <c r="R249" s="544"/>
      <c r="S249" s="544"/>
      <c r="T249" s="544"/>
      <c r="U249" s="544"/>
      <c r="V249" s="544"/>
      <c r="X249" s="61"/>
      <c r="Y249" s="61"/>
      <c r="Z249" s="110"/>
      <c r="AA249" s="110"/>
      <c r="AB249" s="110"/>
      <c r="AC249" s="110"/>
      <c r="AD249" s="110"/>
      <c r="AE249" s="110"/>
      <c r="AF249" s="110"/>
      <c r="AG249" s="110"/>
      <c r="AH249" s="110"/>
      <c r="AI249" s="110"/>
      <c r="AJ249" s="110"/>
      <c r="AK249" s="110"/>
      <c r="AL249" s="110"/>
      <c r="AM249" s="110"/>
      <c r="AN249" s="110"/>
      <c r="AO249" s="110"/>
      <c r="AP249" s="152">
        <f>+AP247-AP248</f>
        <v>234802</v>
      </c>
      <c r="AQ249" s="110"/>
      <c r="AR249" s="110"/>
    </row>
    <row r="250" spans="2:79" x14ac:dyDescent="0.3">
      <c r="B250" s="1"/>
      <c r="D250" s="55"/>
      <c r="X250" s="61"/>
      <c r="Y250" s="61"/>
      <c r="Z250" s="110"/>
      <c r="AA250" s="110"/>
      <c r="AB250" s="110"/>
      <c r="AC250" s="110"/>
      <c r="AD250" s="110"/>
      <c r="AE250" s="110"/>
      <c r="AF250" s="110"/>
      <c r="AG250" s="110"/>
      <c r="AH250" s="110"/>
      <c r="AI250" s="110"/>
      <c r="AJ250" s="110"/>
      <c r="AK250" s="110"/>
      <c r="AL250" s="110"/>
      <c r="AM250" s="110"/>
      <c r="AN250" s="110"/>
      <c r="AO250" s="110"/>
      <c r="AP250" s="96">
        <f>+AP249/AP247</f>
        <v>0.48870859645252201</v>
      </c>
      <c r="AQ250" s="110"/>
      <c r="AR250" s="110"/>
    </row>
    <row r="251" spans="2:79" x14ac:dyDescent="0.3">
      <c r="B251" s="55"/>
      <c r="D251" s="55"/>
      <c r="J251" s="56">
        <f>+J244-J246</f>
        <v>12637.857142857145</v>
      </c>
      <c r="X251" s="61"/>
      <c r="Y251" s="61"/>
      <c r="Z251" s="110"/>
      <c r="AA251" s="110"/>
      <c r="AB251" s="110"/>
      <c r="AC251" s="110"/>
      <c r="AD251" s="110"/>
      <c r="AE251" s="110"/>
      <c r="AF251" s="110"/>
      <c r="AG251" s="110"/>
      <c r="AH251" s="110"/>
      <c r="AI251" s="110"/>
      <c r="AJ251" s="110"/>
      <c r="AK251" s="110"/>
      <c r="AL251" s="110"/>
      <c r="AM251" s="110"/>
      <c r="AN251" s="110"/>
      <c r="AO251" s="110"/>
      <c r="AP251" s="110"/>
      <c r="AQ251" s="110"/>
      <c r="AR251" s="110"/>
    </row>
    <row r="252" spans="2:79" x14ac:dyDescent="0.3">
      <c r="B252" s="57"/>
      <c r="D252" s="55"/>
      <c r="X252" s="61"/>
      <c r="Y252" s="61"/>
      <c r="Z252" s="110"/>
      <c r="AA252" s="110"/>
      <c r="AB252" s="110"/>
      <c r="AC252" s="110"/>
      <c r="AD252" s="110"/>
      <c r="AE252" s="110"/>
      <c r="AF252" s="110"/>
      <c r="AG252" s="110"/>
      <c r="AH252" s="110"/>
      <c r="AI252" s="110"/>
      <c r="AJ252" s="110"/>
      <c r="AK252" s="110"/>
      <c r="AL252" s="110"/>
      <c r="AM252" s="110"/>
      <c r="AN252" s="110"/>
      <c r="AO252" s="110"/>
      <c r="AP252" s="110"/>
      <c r="AQ252" s="110"/>
      <c r="AR252" s="110"/>
    </row>
    <row r="253" spans="2:79" x14ac:dyDescent="0.3">
      <c r="B253" s="1"/>
      <c r="D253" s="55"/>
      <c r="X253" s="61"/>
      <c r="Y253" s="61"/>
      <c r="Z253" s="110"/>
      <c r="AA253" s="110"/>
      <c r="AB253" s="110"/>
      <c r="AC253" s="110"/>
      <c r="AD253" s="110"/>
      <c r="AE253" s="110"/>
      <c r="AF253" s="110"/>
      <c r="AG253" s="110"/>
      <c r="AH253" s="110"/>
      <c r="AI253" s="110"/>
      <c r="AJ253" s="110"/>
      <c r="AK253" s="110"/>
      <c r="AL253" s="110"/>
      <c r="AM253" s="110"/>
      <c r="AN253" s="110"/>
      <c r="AO253" s="110"/>
      <c r="AP253" s="110"/>
      <c r="AQ253" s="110"/>
      <c r="AR253" s="110"/>
    </row>
    <row r="254" spans="2:79" x14ac:dyDescent="0.3">
      <c r="B254" s="1"/>
      <c r="D254" s="55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</row>
    <row r="255" spans="2:79" x14ac:dyDescent="0.3">
      <c r="B255" s="1"/>
      <c r="D255" s="55"/>
    </row>
    <row r="256" spans="2:79" x14ac:dyDescent="0.3">
      <c r="B256" s="1"/>
      <c r="D256" s="55"/>
    </row>
    <row r="257" spans="2:4" x14ac:dyDescent="0.3">
      <c r="B257" s="57" t="e">
        <f>+B256/B255</f>
        <v>#DIV/0!</v>
      </c>
      <c r="D257" s="55"/>
    </row>
    <row r="258" spans="2:4" x14ac:dyDescent="0.3">
      <c r="B258" s="1"/>
      <c r="D258" s="55"/>
    </row>
    <row r="259" spans="2:4" x14ac:dyDescent="0.3">
      <c r="B259" s="1"/>
      <c r="D259" s="55"/>
    </row>
    <row r="260" spans="2:4" x14ac:dyDescent="0.3">
      <c r="B260" s="1">
        <f>+B256*50</f>
        <v>0</v>
      </c>
      <c r="D260" s="55"/>
    </row>
    <row r="261" spans="2:4" x14ac:dyDescent="0.3">
      <c r="B261" s="1"/>
      <c r="D261" s="55"/>
    </row>
    <row r="262" spans="2:4" x14ac:dyDescent="0.3">
      <c r="B262" s="1"/>
      <c r="D262" s="55"/>
    </row>
    <row r="263" spans="2:4" x14ac:dyDescent="0.3">
      <c r="B263" s="1"/>
      <c r="D263" s="55"/>
    </row>
    <row r="264" spans="2:4" x14ac:dyDescent="0.3">
      <c r="B264" s="1"/>
      <c r="D264" s="55"/>
    </row>
    <row r="265" spans="2:4" x14ac:dyDescent="0.3">
      <c r="B265" s="1"/>
      <c r="D265" s="55"/>
    </row>
    <row r="266" spans="2:4" x14ac:dyDescent="0.3">
      <c r="B266" s="1"/>
      <c r="D266" s="55"/>
    </row>
    <row r="267" spans="2:4" x14ac:dyDescent="0.3">
      <c r="B267" s="1"/>
      <c r="D267" s="55"/>
    </row>
    <row r="268" spans="2:4" x14ac:dyDescent="0.3">
      <c r="B268" s="1"/>
      <c r="D268" s="55"/>
    </row>
    <row r="269" spans="2:4" x14ac:dyDescent="0.3">
      <c r="B269" s="1"/>
      <c r="D269" s="55"/>
    </row>
    <row r="270" spans="2:4" x14ac:dyDescent="0.3">
      <c r="B270" s="1"/>
    </row>
    <row r="271" spans="2:4" x14ac:dyDescent="0.3">
      <c r="B271" s="1"/>
    </row>
    <row r="272" spans="2:4" x14ac:dyDescent="0.3">
      <c r="B272" s="1"/>
    </row>
    <row r="273" spans="2:2" x14ac:dyDescent="0.3">
      <c r="B273" s="1"/>
    </row>
    <row r="274" spans="2:2" x14ac:dyDescent="0.3">
      <c r="B274" s="1"/>
    </row>
    <row r="275" spans="2:2" x14ac:dyDescent="0.3">
      <c r="B275" s="1"/>
    </row>
    <row r="276" spans="2:2" x14ac:dyDescent="0.3">
      <c r="B276" s="1"/>
    </row>
    <row r="277" spans="2:2" x14ac:dyDescent="0.3">
      <c r="B277" s="1"/>
    </row>
  </sheetData>
  <mergeCells count="28">
    <mergeCell ref="AK215:AN215"/>
    <mergeCell ref="AK216:AN216"/>
    <mergeCell ref="AK217:AN217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42:J242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19:AN219"/>
    <mergeCell ref="AK220:AM220"/>
    <mergeCell ref="AK213:AN213"/>
    <mergeCell ref="AK212:AV212"/>
    <mergeCell ref="AK214:AN214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17"/>
  <sheetViews>
    <sheetView topLeftCell="A163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1" t="s">
        <v>7</v>
      </c>
      <c r="F7" s="612"/>
      <c r="G7" s="616">
        <v>0.7</v>
      </c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7"/>
    </row>
    <row r="8" spans="3:40" x14ac:dyDescent="0.3">
      <c r="E8" s="613" t="s">
        <v>123</v>
      </c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5"/>
    </row>
    <row r="9" spans="3:40" x14ac:dyDescent="0.3">
      <c r="E9" s="631" t="s">
        <v>37</v>
      </c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3"/>
      <c r="Q9" s="629" t="s">
        <v>116</v>
      </c>
      <c r="R9" s="5"/>
      <c r="S9" s="626" t="s">
        <v>4</v>
      </c>
      <c r="T9" s="627"/>
      <c r="U9" s="628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0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3" t="s">
        <v>48</v>
      </c>
      <c r="AE14" s="624"/>
      <c r="AF14" s="625"/>
      <c r="AG14" s="206"/>
      <c r="AH14" s="621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2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+K205</f>
        <v>706651</v>
      </c>
      <c r="AG16" s="200"/>
      <c r="AH16" s="214">
        <f>+AJ31</f>
        <v>2180.1143967202229</v>
      </c>
      <c r="AI16" s="214"/>
      <c r="AJ16" s="215">
        <f>+S205</f>
        <v>53656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127796</v>
      </c>
      <c r="AG17" s="201"/>
      <c r="AH17" s="162">
        <v>1854</v>
      </c>
      <c r="AI17" s="214"/>
      <c r="AJ17" s="161">
        <v>9317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155693</v>
      </c>
      <c r="AG18" s="201"/>
      <c r="AH18" s="162">
        <v>1216</v>
      </c>
      <c r="AI18" s="214"/>
      <c r="AJ18" s="161">
        <v>7985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990140</v>
      </c>
      <c r="AG19" s="201"/>
      <c r="AH19" s="201"/>
      <c r="AI19" s="201"/>
      <c r="AJ19" s="219">
        <f>SUM(AJ16:AJ18)</f>
        <v>70958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Table'!H199</f>
        <v>0.14083565465949333</v>
      </c>
      <c r="AG21" s="201"/>
      <c r="AH21" s="201"/>
      <c r="AI21" s="201"/>
      <c r="AJ21" s="221">
        <f>+AJ19/'Main Table'!AA199</f>
        <v>0.34694216815630441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3" t="s">
        <v>133</v>
      </c>
      <c r="AB25" s="624"/>
      <c r="AC25" s="624"/>
      <c r="AD25" s="624"/>
      <c r="AE25" s="624"/>
      <c r="AF25" s="624"/>
      <c r="AG25" s="624"/>
      <c r="AH25" s="624"/>
      <c r="AI25" s="624"/>
      <c r="AJ25" s="624"/>
      <c r="AK25" s="625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+E205</f>
        <v>450473</v>
      </c>
      <c r="AE27" s="168"/>
      <c r="AF27" s="199">
        <v>2316</v>
      </c>
      <c r="AG27" s="168"/>
      <c r="AH27" s="190">
        <f>+AD27/AD$31</f>
        <v>0.53984614960566701</v>
      </c>
      <c r="AI27" s="190"/>
      <c r="AJ27" s="168">
        <f>+AF27*AH27</f>
        <v>1250.2836824867247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+G205</f>
        <v>200154</v>
      </c>
      <c r="AE28" s="168"/>
      <c r="AF28" s="199">
        <v>2253</v>
      </c>
      <c r="AG28" s="168"/>
      <c r="AH28" s="190">
        <f>+AD28/AD$31</f>
        <v>0.23986424542241749</v>
      </c>
      <c r="AI28" s="190"/>
      <c r="AJ28" s="168">
        <f>+AF28*AH28</f>
        <v>540.41414493670663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+I205</f>
        <v>56024</v>
      </c>
      <c r="AE29" s="168"/>
      <c r="AF29" s="199">
        <v>1571</v>
      </c>
      <c r="AG29" s="168"/>
      <c r="AH29" s="190">
        <f>+AD29/AD$31</f>
        <v>6.7139075339715998E-2</v>
      </c>
      <c r="AI29" s="190"/>
      <c r="AJ29" s="168">
        <f>+AF29*AH29</f>
        <v>105.47548735869383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127796</v>
      </c>
      <c r="AE30" s="280"/>
      <c r="AF30" s="168">
        <f>+AH17</f>
        <v>1854</v>
      </c>
      <c r="AG30" s="280"/>
      <c r="AH30" s="190">
        <f>+AD30/AD$31</f>
        <v>0.15315052963219952</v>
      </c>
      <c r="AI30" s="280"/>
      <c r="AJ30" s="168">
        <f>+AF30*AH30</f>
        <v>283.94108193809791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834447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2180.1143967202229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8" t="s">
        <v>31</v>
      </c>
      <c r="AB36" s="619"/>
      <c r="AC36" s="619"/>
      <c r="AD36" s="619"/>
      <c r="AE36" s="619"/>
      <c r="AF36" s="619"/>
      <c r="AG36" s="619"/>
      <c r="AH36" s="619"/>
      <c r="AI36" s="620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Table'!AA199</f>
        <v>204524</v>
      </c>
      <c r="AJ49" s="56">
        <f>+AJ19</f>
        <v>70958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70958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133566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56097.72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77468.28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0.37877354246934347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03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03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" si="37">SUM(E184:I184)</f>
        <v>690019</v>
      </c>
      <c r="L184" s="6"/>
      <c r="M184" s="481">
        <f t="shared" ref="M184" si="38">+(K184-K183)/K183</f>
        <v>1.4397113610932519E-3</v>
      </c>
      <c r="N184" s="29"/>
      <c r="O184" s="29"/>
      <c r="P184" s="29"/>
      <c r="Q184" s="375">
        <f t="shared" ref="Q184" si="39">+K184-K183</f>
        <v>992</v>
      </c>
      <c r="R184" s="6"/>
      <c r="S184" s="7">
        <f>33019+16008+4474</f>
        <v>53501</v>
      </c>
      <c r="T184" s="6"/>
      <c r="U184" s="286">
        <f t="shared" ref="U184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ref="K185" si="41">SUM(E185:I185)</f>
        <v>691418</v>
      </c>
      <c r="L185" s="6"/>
      <c r="M185" s="481">
        <f t="shared" ref="M185" si="42">+(K185-K184)/K184</f>
        <v>2.0274804027135486E-3</v>
      </c>
      <c r="N185" s="29"/>
      <c r="O185" s="29"/>
      <c r="P185" s="29"/>
      <c r="Q185" s="375">
        <f t="shared" ref="Q185" si="43">+K185-K184</f>
        <v>1399</v>
      </c>
      <c r="R185" s="6"/>
      <c r="S185" s="7">
        <f>33019+16008+4474</f>
        <v>53501</v>
      </c>
      <c r="T185" s="6"/>
      <c r="U185" s="286">
        <f t="shared" ref="U185" si="44">+S185/K185</f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ref="K186" si="45">SUM(E186:I186)</f>
        <v>693005</v>
      </c>
      <c r="L186" s="6"/>
      <c r="M186" s="481">
        <f t="shared" ref="M186" si="46">+(K186-K185)/K185</f>
        <v>2.2952830270545461E-3</v>
      </c>
      <c r="N186" s="29"/>
      <c r="O186" s="29"/>
      <c r="P186" s="29"/>
      <c r="Q186" s="375">
        <f t="shared" ref="Q186" si="47">+K186-K185</f>
        <v>1587</v>
      </c>
      <c r="R186" s="6"/>
      <c r="S186" s="7">
        <f>33019+16008+4474</f>
        <v>53501</v>
      </c>
      <c r="T186" s="6"/>
      <c r="U186" s="286">
        <f t="shared" ref="U186" si="48">+S186/K186</f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ref="K187" si="49">SUM(E187:I187)</f>
        <v>694303</v>
      </c>
      <c r="L187" s="6"/>
      <c r="M187" s="481">
        <f t="shared" ref="M187" si="50">+(K187-K186)/K186</f>
        <v>1.873002359290337E-3</v>
      </c>
      <c r="N187" s="29"/>
      <c r="O187" s="29"/>
      <c r="P187" s="29"/>
      <c r="Q187" s="375">
        <f t="shared" ref="Q187" si="51">+K187-K186</f>
        <v>1298</v>
      </c>
      <c r="R187" s="6"/>
      <c r="S187" s="7">
        <f>33023+16027+4480</f>
        <v>53530</v>
      </c>
      <c r="T187" s="6"/>
      <c r="U187" s="286">
        <f t="shared" ref="U187" si="52">+S187/K187</f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ref="K188" si="53">SUM(E188:I188)</f>
        <v>695326</v>
      </c>
      <c r="L188" s="6"/>
      <c r="M188" s="481">
        <f t="shared" ref="M188" si="54">+(K188-K187)/K187</f>
        <v>1.4734201062072323E-3</v>
      </c>
      <c r="N188" s="29"/>
      <c r="O188" s="29"/>
      <c r="P188" s="29"/>
      <c r="Q188" s="375">
        <f t="shared" ref="Q188" si="55">+K188-K187</f>
        <v>1023</v>
      </c>
      <c r="R188" s="6"/>
      <c r="S188" s="7">
        <f>33023+16027+4480</f>
        <v>53530</v>
      </c>
      <c r="T188" s="6"/>
      <c r="U188" s="286">
        <f t="shared" ref="U188" si="56">+S188/K188</f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ref="K189" si="57">SUM(E189:I189)</f>
        <v>696809</v>
      </c>
      <c r="L189" s="6"/>
      <c r="M189" s="481">
        <f t="shared" ref="M189" si="58">+(K189-K188)/K188</f>
        <v>2.1328125224714736E-3</v>
      </c>
      <c r="N189" s="29"/>
      <c r="O189" s="29"/>
      <c r="P189" s="29"/>
      <c r="Q189" s="375">
        <f t="shared" ref="Q189" si="59">+K189-K188</f>
        <v>1483</v>
      </c>
      <c r="R189" s="6"/>
      <c r="S189" s="7">
        <f>33030+16034+4485</f>
        <v>53549</v>
      </c>
      <c r="T189" s="6"/>
      <c r="U189" s="286">
        <f t="shared" ref="U189" si="60">+S189/K189</f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ref="K190" si="61">SUM(E190:I190)</f>
        <v>698149</v>
      </c>
      <c r="L190" s="6"/>
      <c r="M190" s="481">
        <f t="shared" ref="M190" si="62">+(K190-K189)/K189</f>
        <v>1.9230520845741085E-3</v>
      </c>
      <c r="N190" s="29"/>
      <c r="O190" s="29"/>
      <c r="P190" s="29"/>
      <c r="Q190" s="375">
        <f t="shared" ref="Q190" si="63">+K190-K189</f>
        <v>1340</v>
      </c>
      <c r="R190" s="6"/>
      <c r="S190" s="7">
        <f>33038+16043+4485</f>
        <v>53566</v>
      </c>
      <c r="T190" s="6"/>
      <c r="U190" s="286">
        <f t="shared" ref="U190" si="64">+S190/K190</f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ref="K191" si="65">SUM(E191:I191)</f>
        <v>699324</v>
      </c>
      <c r="L191" s="6"/>
      <c r="M191" s="481">
        <f t="shared" ref="M191" si="66">+(K191-K190)/K190</f>
        <v>1.6830218191245707E-3</v>
      </c>
      <c r="N191" s="29"/>
      <c r="O191" s="29"/>
      <c r="P191" s="29"/>
      <c r="Q191" s="375">
        <f t="shared" ref="Q191" si="67">+K191-K190</f>
        <v>1175</v>
      </c>
      <c r="R191" s="6"/>
      <c r="S191" s="7">
        <f>33038+16043+4485</f>
        <v>53566</v>
      </c>
      <c r="T191" s="6"/>
      <c r="U191" s="286">
        <f t="shared" ref="U191" si="68">+S191/K191</f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ref="K192" si="69">SUM(E192:I192)</f>
        <v>701009</v>
      </c>
      <c r="L192" s="6"/>
      <c r="M192" s="481">
        <f t="shared" ref="M192" si="70">+(K192-K191)/K191</f>
        <v>2.4094697164690473E-3</v>
      </c>
      <c r="N192" s="29"/>
      <c r="O192" s="29"/>
      <c r="P192" s="29"/>
      <c r="Q192" s="375">
        <f t="shared" ref="Q192" si="71">+K192-K191</f>
        <v>1685</v>
      </c>
      <c r="R192" s="6"/>
      <c r="S192" s="7">
        <f>33070+16057+4488</f>
        <v>53615</v>
      </c>
      <c r="T192" s="6"/>
      <c r="U192" s="286">
        <f t="shared" ref="U192" si="72">+S192/K192</f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ref="K193" si="73">SUM(E193:I193)</f>
        <v>702427</v>
      </c>
      <c r="L193" s="6"/>
      <c r="M193" s="481">
        <f t="shared" ref="M193" si="74">+(K193-K192)/K192</f>
        <v>2.0227985660669122E-3</v>
      </c>
      <c r="N193" s="29"/>
      <c r="O193" s="29"/>
      <c r="P193" s="29"/>
      <c r="Q193" s="375">
        <f t="shared" ref="Q193" si="75">+K193-K192</f>
        <v>1418</v>
      </c>
      <c r="R193" s="6"/>
      <c r="S193" s="7">
        <f>33085+16061+4492</f>
        <v>53638</v>
      </c>
      <c r="T193" s="6"/>
      <c r="U193" s="286">
        <f t="shared" ref="U193" si="76">+S193/K193</f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ref="K194" si="77">SUM(E194:I194)</f>
        <v>703875</v>
      </c>
      <c r="L194" s="6"/>
      <c r="M194" s="481">
        <f t="shared" ref="M194" si="78">+(K194-K193)/K193</f>
        <v>2.0614241764624649E-3</v>
      </c>
      <c r="N194" s="29"/>
      <c r="O194" s="29"/>
      <c r="P194" s="29"/>
      <c r="Q194" s="375">
        <f t="shared" ref="Q194" si="79">+K194-K193</f>
        <v>1448</v>
      </c>
      <c r="R194" s="6"/>
      <c r="S194" s="7">
        <f>33081+16064+4492</f>
        <v>53637</v>
      </c>
      <c r="T194" s="6"/>
      <c r="U194" s="286">
        <f t="shared" ref="U194" si="80">+S194/K194</f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ref="K195" si="81">SUM(E195:I195)</f>
        <v>705189</v>
      </c>
      <c r="L195" s="6"/>
      <c r="M195" s="481">
        <f t="shared" ref="M195" si="82">+(K195-K194)/K194</f>
        <v>1.86680873734683E-3</v>
      </c>
      <c r="N195" s="29"/>
      <c r="O195" s="29"/>
      <c r="P195" s="29"/>
      <c r="Q195" s="375">
        <f t="shared" ref="Q195" si="83">+K195-K194</f>
        <v>1314</v>
      </c>
      <c r="R195" s="6"/>
      <c r="S195" s="7">
        <f>33087+16067+4492</f>
        <v>53646</v>
      </c>
      <c r="T195" s="6"/>
      <c r="U195" s="286">
        <f t="shared" ref="U195" si="84">+S195/K195</f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ref="K196" si="85">SUM(E196:I196)</f>
        <v>706651</v>
      </c>
      <c r="L196" s="6"/>
      <c r="M196" s="481">
        <f t="shared" ref="M196" si="86">+(K196-K195)/K195</f>
        <v>2.0732030703825501E-3</v>
      </c>
      <c r="N196" s="29"/>
      <c r="O196" s="29"/>
      <c r="P196" s="29"/>
      <c r="Q196" s="375">
        <f t="shared" ref="Q196" si="87">+K196-K195</f>
        <v>1462</v>
      </c>
      <c r="R196" s="6"/>
      <c r="S196" s="7">
        <f>33092+16069+4495</f>
        <v>53656</v>
      </c>
      <c r="T196" s="6"/>
      <c r="U196" s="286">
        <f t="shared" ref="U196" si="88">+S196/K196</f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/>
      <c r="F197" s="7"/>
      <c r="G197" s="7"/>
      <c r="H197" s="7"/>
      <c r="I197" s="7"/>
      <c r="J197" s="287"/>
      <c r="K197" s="7"/>
      <c r="L197" s="6"/>
      <c r="M197" s="481"/>
      <c r="N197" s="29"/>
      <c r="O197" s="29"/>
      <c r="P197" s="29"/>
      <c r="Q197" s="375"/>
      <c r="R197" s="6"/>
      <c r="S197" s="7"/>
      <c r="T197" s="6"/>
      <c r="U197" s="286"/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/>
      <c r="F198" s="7"/>
      <c r="G198" s="7"/>
      <c r="H198" s="7"/>
      <c r="I198" s="7"/>
      <c r="J198" s="287"/>
      <c r="K198" s="7"/>
      <c r="L198" s="6"/>
      <c r="M198" s="481"/>
      <c r="N198" s="29"/>
      <c r="O198" s="29"/>
      <c r="P198" s="29"/>
      <c r="Q198" s="375"/>
      <c r="R198" s="6"/>
      <c r="S198" s="7"/>
      <c r="T198" s="6"/>
      <c r="U198" s="286"/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/>
      <c r="F199" s="7"/>
      <c r="G199" s="7"/>
      <c r="H199" s="7"/>
      <c r="I199" s="7"/>
      <c r="J199" s="287"/>
      <c r="K199" s="7"/>
      <c r="L199" s="6"/>
      <c r="M199" s="481"/>
      <c r="N199" s="29"/>
      <c r="O199" s="29"/>
      <c r="P199" s="29"/>
      <c r="Q199" s="375"/>
      <c r="R199" s="6"/>
      <c r="S199" s="7"/>
      <c r="T199" s="6"/>
      <c r="U199" s="286"/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/>
      <c r="F200" s="7"/>
      <c r="G200" s="7"/>
      <c r="H200" s="7"/>
      <c r="I200" s="7"/>
      <c r="J200" s="287"/>
      <c r="K200" s="7"/>
      <c r="L200" s="6"/>
      <c r="M200" s="481"/>
      <c r="N200" s="29"/>
      <c r="O200" s="29"/>
      <c r="P200" s="29"/>
      <c r="Q200" s="375"/>
      <c r="R200" s="6"/>
      <c r="S200" s="7"/>
      <c r="T200" s="6"/>
      <c r="U200" s="286"/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/>
      <c r="F201" s="7"/>
      <c r="G201" s="7"/>
      <c r="H201" s="7"/>
      <c r="I201" s="7"/>
      <c r="J201" s="287"/>
      <c r="K201" s="7"/>
      <c r="L201" s="6"/>
      <c r="M201" s="481"/>
      <c r="N201" s="29"/>
      <c r="O201" s="29"/>
      <c r="P201" s="29"/>
      <c r="Q201" s="375"/>
      <c r="R201" s="6"/>
      <c r="S201" s="7"/>
      <c r="T201" s="6"/>
      <c r="U201" s="286"/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/>
      <c r="F202" s="7"/>
      <c r="G202" s="7"/>
      <c r="H202" s="7"/>
      <c r="I202" s="7"/>
      <c r="J202" s="287"/>
      <c r="K202" s="7"/>
      <c r="L202" s="6"/>
      <c r="M202" s="474"/>
      <c r="N202" s="29"/>
      <c r="O202" s="29"/>
      <c r="P202" s="29"/>
      <c r="Q202" s="375"/>
      <c r="R202" s="6"/>
      <c r="S202" s="7"/>
      <c r="T202" s="6"/>
      <c r="U202" s="286"/>
      <c r="W202">
        <f t="shared" si="20"/>
        <v>192</v>
      </c>
      <c r="Y202" s="56"/>
    </row>
    <row r="203" spans="3:25" ht="15" thickBot="1" x14ac:dyDescent="0.35">
      <c r="C203" s="170">
        <f t="shared" si="15"/>
        <v>44102</v>
      </c>
      <c r="E203" s="288"/>
      <c r="F203" s="289"/>
      <c r="G203" s="289"/>
      <c r="H203" s="289"/>
      <c r="I203" s="289"/>
      <c r="J203" s="289"/>
      <c r="K203" s="289"/>
      <c r="L203" s="290"/>
      <c r="M203" s="291"/>
      <c r="N203" s="291"/>
      <c r="O203" s="291"/>
      <c r="P203" s="291"/>
      <c r="Q203" s="374"/>
      <c r="R203" s="290"/>
      <c r="S203" s="290"/>
      <c r="T203" s="290"/>
      <c r="U203" s="292"/>
      <c r="W203">
        <f t="shared" si="20"/>
        <v>193</v>
      </c>
      <c r="Y203" s="59"/>
    </row>
    <row r="204" spans="3:25" x14ac:dyDescent="0.3">
      <c r="E204" s="56"/>
      <c r="F204" s="1"/>
      <c r="G204" s="56"/>
      <c r="H204" s="56"/>
      <c r="I204" s="56"/>
      <c r="J204" s="1"/>
      <c r="K204" s="56"/>
      <c r="S204" s="56"/>
    </row>
    <row r="205" spans="3:25" x14ac:dyDescent="0.3">
      <c r="C205" s="179" t="s">
        <v>81</v>
      </c>
      <c r="E205" s="56">
        <f>+E196</f>
        <v>450473</v>
      </c>
      <c r="F205" s="56"/>
      <c r="G205" s="56">
        <f t="shared" ref="G205:U205" si="89">+G196</f>
        <v>200154</v>
      </c>
      <c r="H205" s="56">
        <f t="shared" si="89"/>
        <v>0</v>
      </c>
      <c r="I205" s="56">
        <f t="shared" si="89"/>
        <v>56024</v>
      </c>
      <c r="J205" s="56">
        <f t="shared" si="89"/>
        <v>0</v>
      </c>
      <c r="K205" s="56">
        <f t="shared" si="89"/>
        <v>706651</v>
      </c>
      <c r="L205" s="56">
        <f t="shared" si="89"/>
        <v>0</v>
      </c>
      <c r="M205" s="56">
        <f t="shared" si="89"/>
        <v>2.0732030703825501E-3</v>
      </c>
      <c r="N205" s="56">
        <f t="shared" si="89"/>
        <v>0</v>
      </c>
      <c r="O205" s="56">
        <f t="shared" si="89"/>
        <v>0</v>
      </c>
      <c r="P205" s="56">
        <f t="shared" si="89"/>
        <v>0</v>
      </c>
      <c r="Q205" s="56">
        <f t="shared" si="89"/>
        <v>1462</v>
      </c>
      <c r="R205" s="56">
        <f t="shared" si="89"/>
        <v>0</v>
      </c>
      <c r="S205" s="56">
        <f t="shared" si="89"/>
        <v>53656</v>
      </c>
      <c r="T205" s="56">
        <f t="shared" si="89"/>
        <v>0</v>
      </c>
      <c r="U205" s="56">
        <f t="shared" si="89"/>
        <v>7.592998524023882E-2</v>
      </c>
    </row>
    <row r="206" spans="3:25" x14ac:dyDescent="0.3">
      <c r="E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</row>
    <row r="207" spans="3:25" x14ac:dyDescent="0.3">
      <c r="E207" s="59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</row>
    <row r="208" spans="3:25" x14ac:dyDescent="0.3">
      <c r="C208" s="123"/>
      <c r="D208" s="124"/>
      <c r="E208" s="392"/>
      <c r="F208" s="10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3:41" x14ac:dyDescent="0.3">
      <c r="E209" s="56"/>
      <c r="K209" s="56"/>
      <c r="Q209" s="56"/>
    </row>
    <row r="210" spans="3:41" x14ac:dyDescent="0.3">
      <c r="Q210" s="56"/>
      <c r="S210" s="59"/>
    </row>
    <row r="213" spans="3:41" x14ac:dyDescent="0.3">
      <c r="AO213" s="1">
        <v>3797000</v>
      </c>
    </row>
    <row r="214" spans="3:41" x14ac:dyDescent="0.3">
      <c r="C214" s="1"/>
    </row>
    <row r="215" spans="3:41" x14ac:dyDescent="0.3">
      <c r="C215" s="1"/>
      <c r="AO215" s="1">
        <v>30000</v>
      </c>
    </row>
    <row r="216" spans="3:41" x14ac:dyDescent="0.3">
      <c r="C216" s="59"/>
    </row>
    <row r="217" spans="3:41" x14ac:dyDescent="0.3">
      <c r="AO217" s="277">
        <f>+AO215/AO213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95"/>
  <sheetViews>
    <sheetView topLeftCell="A121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7" t="s">
        <v>114</v>
      </c>
      <c r="U3" s="688"/>
      <c r="V3" s="688"/>
      <c r="W3" s="688"/>
      <c r="X3" s="688"/>
      <c r="Y3" s="688"/>
      <c r="Z3" s="688"/>
      <c r="AA3" s="688"/>
      <c r="AB3" s="688"/>
      <c r="AC3" s="688"/>
      <c r="AD3" s="689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5.8280932808986718E-2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0" t="s">
        <v>104</v>
      </c>
      <c r="F15" s="690"/>
      <c r="G15" s="690"/>
      <c r="H15" s="690"/>
      <c r="I15" s="690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6" t="s">
        <v>46</v>
      </c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8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99" t="s">
        <v>75</v>
      </c>
      <c r="F19" s="699"/>
      <c r="G19" s="699"/>
      <c r="H19" s="699"/>
      <c r="I19" s="146" t="s">
        <v>74</v>
      </c>
      <c r="J19" s="147"/>
      <c r="K19" s="704" t="s">
        <v>72</v>
      </c>
      <c r="L19" s="704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Table'!H185</f>
        <v>6634763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Table'!AA199</f>
        <v>204524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14041</v>
      </c>
      <c r="J22" s="128"/>
      <c r="K22" s="139"/>
      <c r="L22" s="281">
        <v>14020</v>
      </c>
      <c r="M22" s="139"/>
      <c r="N22" s="159">
        <f>+(I22-L22)/I22</f>
        <v>1.4956199700876006E-3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6416198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Table'!AP199</f>
        <v>4299525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0" t="s">
        <v>49</v>
      </c>
      <c r="E25" s="701"/>
      <c r="F25" s="701"/>
      <c r="G25" s="701"/>
      <c r="H25" s="701"/>
      <c r="I25" s="131">
        <f>+I23-I24</f>
        <v>2116673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4299525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0" t="s">
        <v>46</v>
      </c>
      <c r="E27" s="701"/>
      <c r="F27" s="701"/>
      <c r="G27" s="701"/>
      <c r="H27" s="701"/>
      <c r="I27" s="148">
        <f>+I25+I26</f>
        <v>6416198</v>
      </c>
      <c r="J27" s="128"/>
      <c r="K27" s="705">
        <v>6331490</v>
      </c>
      <c r="L27" s="705"/>
      <c r="M27" s="139"/>
      <c r="N27" s="149">
        <f>+I27-K27</f>
        <v>84708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2" t="s">
        <v>69</v>
      </c>
      <c r="F28" s="702"/>
      <c r="G28" s="702"/>
      <c r="H28" s="136"/>
      <c r="I28" s="274">
        <f>+I27/I32</f>
        <v>0.91262795741504399</v>
      </c>
      <c r="J28" s="139"/>
      <c r="K28" s="139"/>
      <c r="L28" s="139"/>
      <c r="M28" s="110"/>
      <c r="N28" s="506">
        <f>+N27/K27</f>
        <v>1.3378841315393375E-2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1" t="s">
        <v>114</v>
      </c>
      <c r="F31" s="682"/>
      <c r="G31" s="682"/>
      <c r="H31" s="682"/>
      <c r="I31" s="682"/>
      <c r="J31" s="683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6">
        <f>+'Main Table'!H199</f>
        <v>7030464</v>
      </c>
      <c r="J32" s="676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7">
        <f>+I27</f>
        <v>6416198</v>
      </c>
      <c r="J34" s="678"/>
      <c r="K34" s="22"/>
      <c r="L34" s="25">
        <f>+I34/$I$32</f>
        <v>0.91262795741504399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4">
        <f>+I21</f>
        <v>204524</v>
      </c>
      <c r="J35" s="685"/>
      <c r="K35" s="22"/>
      <c r="L35" s="25">
        <f>+I35/$I$32</f>
        <v>2.9091109775969268E-2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3" t="s">
        <v>114</v>
      </c>
      <c r="F36" s="703"/>
      <c r="G36" s="703"/>
      <c r="H36" s="275"/>
      <c r="I36" s="679">
        <f>+I32-I34-I35</f>
        <v>409742</v>
      </c>
      <c r="J36" s="680"/>
      <c r="K36" s="302"/>
      <c r="L36" s="276">
        <f>+I36/$I$32</f>
        <v>5.8280932808986718E-2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1" t="s">
        <v>127</v>
      </c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3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4" t="s">
        <v>75</v>
      </c>
      <c r="F42" s="694"/>
      <c r="G42" s="694"/>
      <c r="H42" s="694"/>
      <c r="I42" s="303" t="s">
        <v>74</v>
      </c>
      <c r="J42" s="304"/>
      <c r="K42" s="695" t="s">
        <v>37</v>
      </c>
      <c r="L42" s="695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Table'!AP217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0" t="s">
        <v>49</v>
      </c>
      <c r="E48" s="661"/>
      <c r="F48" s="661"/>
      <c r="G48" s="661"/>
      <c r="H48" s="661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0" t="s">
        <v>46</v>
      </c>
      <c r="E50" s="661"/>
      <c r="F50" s="661"/>
      <c r="G50" s="661"/>
      <c r="H50" s="661"/>
      <c r="I50" s="383">
        <f>+I48+I49</f>
        <v>22172</v>
      </c>
      <c r="J50" s="379"/>
      <c r="K50" s="662">
        <v>30167</v>
      </c>
      <c r="L50" s="662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3" t="s">
        <v>69</v>
      </c>
      <c r="F51" s="663"/>
      <c r="G51" s="663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59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4" t="s">
        <v>128</v>
      </c>
      <c r="F54" s="665"/>
      <c r="G54" s="665"/>
      <c r="H54" s="665"/>
      <c r="I54" s="665"/>
      <c r="J54" s="666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7">
        <f>+K50</f>
        <v>30167</v>
      </c>
      <c r="J55" s="667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68">
        <f>+I50</f>
        <v>22172</v>
      </c>
      <c r="J57" s="669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0">
        <f>+I44</f>
        <v>1836</v>
      </c>
      <c r="J58" s="671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2" t="s">
        <v>114</v>
      </c>
      <c r="F59" s="672"/>
      <c r="G59" s="672"/>
      <c r="H59" s="310"/>
      <c r="I59" s="673">
        <f>+I55-I57-I58</f>
        <v>6159</v>
      </c>
      <c r="J59" s="674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5">
        <f>+I45</f>
        <v>1397</v>
      </c>
      <c r="J60" s="675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3">
        <f>+I59-I60</f>
        <v>4762</v>
      </c>
      <c r="J61" s="673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4" t="s">
        <v>117</v>
      </c>
      <c r="F64" s="665"/>
      <c r="G64" s="665"/>
      <c r="H64" s="665"/>
      <c r="I64" s="665"/>
      <c r="J64" s="665"/>
      <c r="K64" s="665"/>
      <c r="L64" s="665"/>
      <c r="M64" s="666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59">
        <v>11690000</v>
      </c>
      <c r="J65" s="659"/>
      <c r="K65" s="659"/>
      <c r="L65" s="659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6" t="s">
        <v>108</v>
      </c>
      <c r="G67" s="686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4" t="s">
        <v>131</v>
      </c>
      <c r="E72" s="635"/>
      <c r="F72" s="635"/>
      <c r="G72" s="635"/>
      <c r="H72" s="635"/>
      <c r="I72" s="635"/>
      <c r="J72" s="635"/>
      <c r="K72" s="635"/>
      <c r="L72" s="635"/>
      <c r="M72" s="635"/>
      <c r="N72" s="635"/>
      <c r="O72" s="636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7" t="s">
        <v>75</v>
      </c>
      <c r="F73" s="637"/>
      <c r="G73" s="637"/>
      <c r="H73" s="637"/>
      <c r="I73" s="398" t="s">
        <v>74</v>
      </c>
      <c r="J73" s="399"/>
      <c r="K73" s="638" t="s">
        <v>37</v>
      </c>
      <c r="L73" s="638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Table'!AP255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39" t="s">
        <v>49</v>
      </c>
      <c r="E79" s="640"/>
      <c r="F79" s="640"/>
      <c r="G79" s="640"/>
      <c r="H79" s="640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39" t="s">
        <v>46</v>
      </c>
      <c r="E81" s="640"/>
      <c r="F81" s="640"/>
      <c r="G81" s="640"/>
      <c r="H81" s="640"/>
      <c r="I81" s="413">
        <f>+I79+I80</f>
        <v>36684</v>
      </c>
      <c r="J81" s="406"/>
      <c r="K81" s="642">
        <v>48675</v>
      </c>
      <c r="L81" s="642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1" t="s">
        <v>69</v>
      </c>
      <c r="F82" s="641"/>
      <c r="G82" s="641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5.8280932808986718E-2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ref="AA139" si="9">+W138-W139</f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ref="AA140" si="10">+W139-W140</f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ref="AA141" si="11">+W140-W141</f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ref="AA142" si="12">+W141-W142</f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ref="AA143" si="13">+W142-W143</f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ref="AA144" si="14">+W143-W144</f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ref="AA145" si="15">+W144-W145</f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ref="AA146" si="16">+W145-W146</f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ref="AA147" si="17">+W146-W147</f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ref="AA148" si="18">+W147-W148</f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ref="AA149" si="19">+W148-W149</f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f>+I$36</f>
        <v>409742</v>
      </c>
      <c r="X150" s="6"/>
      <c r="Y150" s="44">
        <f>+L$36</f>
        <v>5.8280932808986718E-2</v>
      </c>
      <c r="Z150" s="6"/>
      <c r="AA150" s="297">
        <f t="shared" ref="AA150" si="20">+W149-W150</f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/>
      <c r="X151" s="6"/>
      <c r="Y151" s="44"/>
      <c r="Z151" s="6"/>
      <c r="AA151" s="297"/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/>
      <c r="X152" s="6"/>
      <c r="Y152" s="44"/>
      <c r="Z152" s="6"/>
      <c r="AA152" s="297"/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/>
      <c r="X153" s="6"/>
      <c r="Y153" s="44"/>
      <c r="Z153" s="6"/>
      <c r="AA153" s="297"/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/>
      <c r="X154" s="6"/>
      <c r="Y154" s="44"/>
      <c r="Z154" s="6"/>
      <c r="AA154" s="297"/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/>
      <c r="X155" s="6"/>
      <c r="Y155" s="44"/>
      <c r="Z155" s="6"/>
      <c r="AA155" s="297"/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/>
      <c r="X156" s="6"/>
      <c r="Y156" s="44"/>
      <c r="Z156" s="6"/>
      <c r="AA156" s="297"/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/>
      <c r="X157" s="6"/>
      <c r="Y157" s="44"/>
      <c r="Z157" s="6"/>
      <c r="AA157" s="297"/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/>
      <c r="X158" s="6"/>
      <c r="Y158" s="44"/>
      <c r="Z158" s="6"/>
      <c r="AA158" s="297"/>
      <c r="AB158" s="6"/>
      <c r="AC158" s="301"/>
      <c r="AD158" s="294"/>
    </row>
    <row r="159" spans="15:30" ht="15" thickBot="1" x14ac:dyDescent="0.35">
      <c r="O159" s="110"/>
      <c r="T159" s="298"/>
      <c r="U159" s="393">
        <f t="shared" si="3"/>
        <v>44104</v>
      </c>
      <c r="V159" s="290"/>
      <c r="W159" s="394"/>
      <c r="X159" s="290"/>
      <c r="Y159" s="299"/>
      <c r="Z159" s="290"/>
      <c r="AA159" s="395"/>
      <c r="AB159" s="290"/>
      <c r="AC159" s="396"/>
      <c r="AD159" s="300"/>
    </row>
    <row r="160" spans="15:30" x14ac:dyDescent="0.3">
      <c r="O160" s="110"/>
    </row>
    <row r="161" spans="4:36" x14ac:dyDescent="0.3">
      <c r="O161" s="110"/>
      <c r="P161" s="57"/>
      <c r="Q161" s="57"/>
      <c r="R161" s="57"/>
    </row>
    <row r="162" spans="4:36" x14ac:dyDescent="0.3">
      <c r="O162" s="110"/>
    </row>
    <row r="163" spans="4:36" ht="15" thickBot="1" x14ac:dyDescent="0.35">
      <c r="O163" s="110"/>
    </row>
    <row r="164" spans="4:36" ht="15.6" thickTop="1" thickBot="1" x14ac:dyDescent="0.35">
      <c r="Q164" s="484"/>
      <c r="R164" s="485"/>
      <c r="S164" s="485"/>
      <c r="T164" s="485"/>
      <c r="U164" s="485"/>
      <c r="V164" s="485"/>
      <c r="W164" s="485"/>
      <c r="X164" s="485"/>
      <c r="Y164" s="485"/>
      <c r="Z164" s="485"/>
      <c r="AA164" s="485"/>
      <c r="AB164" s="486"/>
    </row>
    <row r="165" spans="4:36" ht="15" thickBot="1" x14ac:dyDescent="0.35">
      <c r="E165" s="646" t="s">
        <v>119</v>
      </c>
      <c r="F165" s="647"/>
      <c r="G165" s="647"/>
      <c r="H165" s="647"/>
      <c r="I165" s="647"/>
      <c r="J165" s="647"/>
      <c r="K165" s="647"/>
      <c r="L165" s="647"/>
      <c r="M165" s="648"/>
      <c r="Q165" s="487"/>
      <c r="R165" s="6"/>
      <c r="S165" s="6"/>
      <c r="T165" s="6"/>
      <c r="U165" s="5" t="s">
        <v>146</v>
      </c>
      <c r="V165" s="5"/>
      <c r="W165" s="5"/>
      <c r="X165" s="5"/>
      <c r="Y165" s="5"/>
      <c r="Z165" s="5"/>
      <c r="AA165" s="5" t="s">
        <v>30</v>
      </c>
      <c r="AB165" s="488"/>
    </row>
    <row r="166" spans="4:36" x14ac:dyDescent="0.3">
      <c r="E166" s="438"/>
      <c r="F166" s="439" t="s">
        <v>120</v>
      </c>
      <c r="G166" s="439"/>
      <c r="H166" s="439"/>
      <c r="I166" s="649">
        <v>21477737</v>
      </c>
      <c r="J166" s="649"/>
      <c r="K166" s="649"/>
      <c r="L166" s="649"/>
      <c r="M166" s="440"/>
      <c r="Q166" s="487"/>
      <c r="R166" s="480" t="s">
        <v>148</v>
      </c>
      <c r="S166" s="6"/>
      <c r="T166" s="6"/>
      <c r="U166" s="480" t="s">
        <v>147</v>
      </c>
      <c r="V166" s="5"/>
      <c r="W166" s="480" t="s">
        <v>20</v>
      </c>
      <c r="X166" s="5"/>
      <c r="Y166" s="480" t="s">
        <v>4</v>
      </c>
      <c r="Z166" s="5"/>
      <c r="AA166" s="489" t="s">
        <v>145</v>
      </c>
      <c r="AB166" s="488"/>
    </row>
    <row r="167" spans="4:36" x14ac:dyDescent="0.3">
      <c r="E167" s="438"/>
      <c r="F167" s="439" t="s">
        <v>110</v>
      </c>
      <c r="G167" s="439"/>
      <c r="H167" s="439"/>
      <c r="I167" s="439"/>
      <c r="J167" s="439"/>
      <c r="K167" s="439"/>
      <c r="L167" s="441">
        <f>+I179/I166</f>
        <v>4.5847474526762295E-4</v>
      </c>
      <c r="M167" s="440"/>
      <c r="Q167" s="487"/>
      <c r="R167" s="6" t="s">
        <v>135</v>
      </c>
      <c r="S167" s="6"/>
      <c r="T167" s="6"/>
      <c r="U167" s="7">
        <v>2003</v>
      </c>
      <c r="V167" s="6"/>
      <c r="W167" s="7">
        <v>389666</v>
      </c>
      <c r="X167" s="6"/>
      <c r="Y167" s="7">
        <v>31257</v>
      </c>
      <c r="Z167" s="6"/>
      <c r="AA167" s="296">
        <f>+AJ167</f>
        <v>19500</v>
      </c>
      <c r="AB167" s="488"/>
      <c r="AJ167" s="1">
        <v>19500</v>
      </c>
    </row>
    <row r="168" spans="4:36" x14ac:dyDescent="0.3">
      <c r="E168" s="438"/>
      <c r="F168" s="650" t="s">
        <v>108</v>
      </c>
      <c r="G168" s="650"/>
      <c r="H168" s="439"/>
      <c r="I168" s="439"/>
      <c r="J168" s="439"/>
      <c r="K168" s="439"/>
      <c r="L168" s="442">
        <f>+I179/(I166/100000)</f>
        <v>45.847474526762298</v>
      </c>
      <c r="M168" s="440"/>
      <c r="Q168" s="487"/>
      <c r="R168" s="6" t="s">
        <v>136</v>
      </c>
      <c r="S168" s="6"/>
      <c r="T168" s="6"/>
      <c r="U168" s="7">
        <v>1913</v>
      </c>
      <c r="V168" s="6"/>
      <c r="W168" s="7">
        <v>169892</v>
      </c>
      <c r="X168" s="6"/>
      <c r="Y168" s="7">
        <v>13076</v>
      </c>
      <c r="Z168" s="6"/>
      <c r="AA168" s="296">
        <f t="shared" ref="AA168:AA176" si="21">+AJ168</f>
        <v>8900</v>
      </c>
      <c r="AB168" s="488"/>
      <c r="AJ168" s="1">
        <v>8900</v>
      </c>
    </row>
    <row r="169" spans="4:36" x14ac:dyDescent="0.3">
      <c r="E169" s="438"/>
      <c r="F169" s="443"/>
      <c r="G169" s="443"/>
      <c r="H169" s="439"/>
      <c r="I169" s="439"/>
      <c r="J169" s="439"/>
      <c r="K169" s="439"/>
      <c r="L169" s="442"/>
      <c r="M169" s="440"/>
      <c r="Q169" s="487"/>
      <c r="R169" s="6" t="s">
        <v>137</v>
      </c>
      <c r="S169" s="6"/>
      <c r="T169" s="6"/>
      <c r="U169" s="7">
        <v>1568</v>
      </c>
      <c r="V169" s="6"/>
      <c r="W169" s="7">
        <v>16606</v>
      </c>
      <c r="X169" s="6"/>
      <c r="Y169" s="7">
        <v>912</v>
      </c>
      <c r="Z169" s="6"/>
      <c r="AA169" s="296">
        <f t="shared" si="21"/>
        <v>1100</v>
      </c>
      <c r="AB169" s="488"/>
      <c r="AJ169" s="1">
        <v>1100</v>
      </c>
    </row>
    <row r="170" spans="4:36" x14ac:dyDescent="0.3">
      <c r="E170" s="438"/>
      <c r="F170" s="443" t="s">
        <v>121</v>
      </c>
      <c r="G170" s="443"/>
      <c r="H170" s="650" t="s">
        <v>122</v>
      </c>
      <c r="I170" s="650"/>
      <c r="J170" s="439"/>
      <c r="K170" s="439"/>
      <c r="L170" s="442"/>
      <c r="M170" s="440"/>
      <c r="Q170" s="487"/>
      <c r="R170" s="6" t="s">
        <v>58</v>
      </c>
      <c r="S170" s="6"/>
      <c r="T170" s="6"/>
      <c r="U170" s="7">
        <v>1561</v>
      </c>
      <c r="V170" s="6"/>
      <c r="W170" s="7">
        <v>107611</v>
      </c>
      <c r="X170" s="6"/>
      <c r="Y170" s="7">
        <v>7937</v>
      </c>
      <c r="Z170" s="6"/>
      <c r="AA170" s="296">
        <f t="shared" si="21"/>
        <v>7000</v>
      </c>
      <c r="AB170" s="488"/>
      <c r="AJ170" s="1">
        <v>7000</v>
      </c>
    </row>
    <row r="171" spans="4:36" ht="15" thickBot="1" x14ac:dyDescent="0.35">
      <c r="E171" s="444"/>
      <c r="F171" s="445"/>
      <c r="G171" s="445"/>
      <c r="H171" s="445"/>
      <c r="I171" s="445"/>
      <c r="J171" s="445"/>
      <c r="K171" s="445"/>
      <c r="L171" s="445"/>
      <c r="M171" s="446"/>
      <c r="Q171" s="487"/>
      <c r="R171" s="6" t="s">
        <v>142</v>
      </c>
      <c r="S171" s="6"/>
      <c r="T171" s="6"/>
      <c r="U171" s="7">
        <v>1435</v>
      </c>
      <c r="V171" s="6"/>
      <c r="W171" s="7">
        <v>10128</v>
      </c>
      <c r="X171" s="6"/>
      <c r="Y171" s="7">
        <v>541</v>
      </c>
      <c r="Z171" s="6"/>
      <c r="AA171" s="296">
        <f t="shared" si="21"/>
        <v>700</v>
      </c>
      <c r="AB171" s="488"/>
      <c r="AJ171" s="1">
        <v>700</v>
      </c>
    </row>
    <row r="172" spans="4:36" x14ac:dyDescent="0.3">
      <c r="Q172" s="487"/>
      <c r="R172" s="6" t="s">
        <v>138</v>
      </c>
      <c r="S172" s="6"/>
      <c r="T172" s="6"/>
      <c r="U172" s="7">
        <v>1288</v>
      </c>
      <c r="V172" s="6"/>
      <c r="W172" s="7">
        <v>45913</v>
      </c>
      <c r="X172" s="6"/>
      <c r="Y172" s="7">
        <v>4287</v>
      </c>
      <c r="Z172" s="6"/>
      <c r="AA172" s="296">
        <f t="shared" si="21"/>
        <v>3600</v>
      </c>
      <c r="AB172" s="488"/>
      <c r="AJ172" s="1">
        <v>3600</v>
      </c>
    </row>
    <row r="173" spans="4:36" ht="15" thickBot="1" x14ac:dyDescent="0.35">
      <c r="D173" s="90"/>
      <c r="E173" s="151"/>
      <c r="F173" s="151"/>
      <c r="G173" s="151"/>
      <c r="H173" s="151"/>
      <c r="I173" s="353"/>
      <c r="J173" s="90"/>
      <c r="K173" s="110"/>
      <c r="L173" s="110"/>
      <c r="M173" s="110"/>
      <c r="N173" s="110"/>
      <c r="Q173" s="487"/>
      <c r="R173" s="6" t="s">
        <v>143</v>
      </c>
      <c r="S173" s="6"/>
      <c r="T173" s="6"/>
      <c r="U173" s="7">
        <v>1129</v>
      </c>
      <c r="V173" s="6"/>
      <c r="W173" s="7">
        <v>52477</v>
      </c>
      <c r="X173" s="6"/>
      <c r="Y173" s="7">
        <v>3152</v>
      </c>
      <c r="Z173" s="6"/>
      <c r="AA173" s="296">
        <f t="shared" si="21"/>
        <v>4600</v>
      </c>
      <c r="AB173" s="488"/>
      <c r="AJ173" s="1">
        <v>4600</v>
      </c>
    </row>
    <row r="174" spans="4:36" ht="16.2" thickBot="1" x14ac:dyDescent="0.35">
      <c r="D174" s="424"/>
      <c r="E174" s="651" t="s">
        <v>132</v>
      </c>
      <c r="F174" s="652"/>
      <c r="G174" s="652"/>
      <c r="H174" s="652"/>
      <c r="I174" s="652"/>
      <c r="J174" s="653"/>
      <c r="K174" s="425"/>
      <c r="L174" s="437" t="s">
        <v>10</v>
      </c>
      <c r="M174" s="426"/>
      <c r="N174" s="110"/>
      <c r="Q174" s="487"/>
      <c r="R174" s="6" t="s">
        <v>139</v>
      </c>
      <c r="S174" s="6"/>
      <c r="T174" s="6"/>
      <c r="U174" s="7">
        <v>1118</v>
      </c>
      <c r="V174" s="6"/>
      <c r="W174" s="7">
        <v>10889</v>
      </c>
      <c r="X174" s="6"/>
      <c r="Y174" s="7">
        <v>505</v>
      </c>
      <c r="Z174" s="6"/>
      <c r="AA174" s="296">
        <f t="shared" si="21"/>
        <v>980</v>
      </c>
      <c r="AB174" s="488"/>
      <c r="AJ174" s="1">
        <v>980</v>
      </c>
    </row>
    <row r="175" spans="4:36" x14ac:dyDescent="0.3">
      <c r="D175" s="403"/>
      <c r="E175" s="427" t="s">
        <v>88</v>
      </c>
      <c r="F175" s="16"/>
      <c r="G175" s="16"/>
      <c r="H175" s="16"/>
      <c r="I175" s="654">
        <f>+K81</f>
        <v>48675</v>
      </c>
      <c r="J175" s="654"/>
      <c r="K175" s="16"/>
      <c r="L175" s="60">
        <f>+I175/$I$175</f>
        <v>1</v>
      </c>
      <c r="M175" s="428"/>
      <c r="N175" s="110"/>
      <c r="Q175" s="487"/>
      <c r="R175" s="6" t="s">
        <v>140</v>
      </c>
      <c r="S175" s="6"/>
      <c r="T175" s="6"/>
      <c r="U175" s="7">
        <v>1093</v>
      </c>
      <c r="V175" s="6"/>
      <c r="W175" s="7">
        <v>138546</v>
      </c>
      <c r="X175" s="6"/>
      <c r="Y175" s="7">
        <v>6770</v>
      </c>
      <c r="Z175" s="6"/>
      <c r="AA175" s="296">
        <f t="shared" si="21"/>
        <v>12700</v>
      </c>
      <c r="AB175" s="488"/>
      <c r="AJ175" s="1">
        <v>12700</v>
      </c>
    </row>
    <row r="176" spans="4:36" x14ac:dyDescent="0.3">
      <c r="D176" s="403"/>
      <c r="E176" s="427"/>
      <c r="F176" s="16"/>
      <c r="G176" s="16"/>
      <c r="H176" s="16"/>
      <c r="I176" s="16"/>
      <c r="J176" s="16"/>
      <c r="K176" s="16"/>
      <c r="L176" s="16"/>
      <c r="M176" s="428"/>
      <c r="N176" s="110"/>
      <c r="Q176" s="487"/>
      <c r="R176" s="6" t="s">
        <v>141</v>
      </c>
      <c r="S176" s="6"/>
      <c r="T176" s="6"/>
      <c r="U176" s="490">
        <v>1081</v>
      </c>
      <c r="V176" s="6"/>
      <c r="W176" s="490">
        <v>65337</v>
      </c>
      <c r="X176" s="6"/>
      <c r="Y176" s="490">
        <v>3108</v>
      </c>
      <c r="Z176" s="6"/>
      <c r="AA176" s="491">
        <f t="shared" si="21"/>
        <v>6100</v>
      </c>
      <c r="AB176" s="488"/>
      <c r="AJ176" s="482">
        <v>6100</v>
      </c>
    </row>
    <row r="177" spans="4:36" x14ac:dyDescent="0.3">
      <c r="D177" s="415"/>
      <c r="E177" s="15"/>
      <c r="F177" s="429" t="s">
        <v>113</v>
      </c>
      <c r="G177" s="429"/>
      <c r="H177" s="15"/>
      <c r="I177" s="655">
        <f>+I81</f>
        <v>36684</v>
      </c>
      <c r="J177" s="656"/>
      <c r="K177" s="15"/>
      <c r="L177" s="60">
        <f>+I177/$I$175</f>
        <v>0.75365177195685673</v>
      </c>
      <c r="M177" s="408"/>
      <c r="N177" s="110"/>
      <c r="Q177" s="487"/>
      <c r="R177" s="5" t="s">
        <v>33</v>
      </c>
      <c r="S177" s="6"/>
      <c r="T177" s="6"/>
      <c r="U177" s="296">
        <f>+W177/(AA177/100)</f>
        <v>1545.0521632402579</v>
      </c>
      <c r="V177" s="6"/>
      <c r="W177" s="296">
        <f>SUM(W167:W176)</f>
        <v>1007065</v>
      </c>
      <c r="X177" s="6"/>
      <c r="Y177" s="296">
        <f>SUM(Y167:Y176)</f>
        <v>71545</v>
      </c>
      <c r="Z177" s="6"/>
      <c r="AA177" s="296">
        <f>SUM(AA167:AA176)</f>
        <v>65180</v>
      </c>
      <c r="AB177" s="488"/>
      <c r="AJ177" s="56">
        <f>SUM(AJ167:AJ176)</f>
        <v>65180</v>
      </c>
    </row>
    <row r="178" spans="4:36" x14ac:dyDescent="0.3">
      <c r="D178" s="415"/>
      <c r="E178" s="15"/>
      <c r="F178" s="15" t="s">
        <v>89</v>
      </c>
      <c r="G178" s="15"/>
      <c r="H178" s="15"/>
      <c r="I178" s="657">
        <f>+I75</f>
        <v>2144</v>
      </c>
      <c r="J178" s="658"/>
      <c r="K178" s="15"/>
      <c r="L178" s="60">
        <f>+I178/$I$175</f>
        <v>4.4047252182845401E-2</v>
      </c>
      <c r="M178" s="408"/>
      <c r="N178" s="110"/>
      <c r="Q178" s="487"/>
      <c r="R178" s="5"/>
      <c r="S178" s="6"/>
      <c r="T178" s="6"/>
      <c r="U178" s="6"/>
      <c r="V178" s="6"/>
      <c r="W178" s="296"/>
      <c r="X178" s="6"/>
      <c r="Y178" s="296"/>
      <c r="Z178" s="6"/>
      <c r="AA178" s="6"/>
      <c r="AB178" s="488"/>
      <c r="AJ178" s="56"/>
    </row>
    <row r="179" spans="4:36" ht="15" thickBot="1" x14ac:dyDescent="0.35">
      <c r="D179" s="415"/>
      <c r="E179" s="643" t="s">
        <v>114</v>
      </c>
      <c r="F179" s="643"/>
      <c r="G179" s="643"/>
      <c r="H179" s="15"/>
      <c r="I179" s="644">
        <f>+I175-I177-I178</f>
        <v>9847</v>
      </c>
      <c r="J179" s="645"/>
      <c r="K179" s="430"/>
      <c r="L179" s="431">
        <f>+I179/$I$175</f>
        <v>0.20230097586029788</v>
      </c>
      <c r="M179" s="408"/>
      <c r="N179" s="110"/>
      <c r="Q179" s="487"/>
      <c r="R179" s="5" t="s">
        <v>59</v>
      </c>
      <c r="S179" s="6"/>
      <c r="T179" s="6"/>
      <c r="U179" s="7">
        <v>7441</v>
      </c>
      <c r="V179" s="6"/>
      <c r="W179" s="7">
        <f>+'Main Table'!H106</f>
        <v>2465403</v>
      </c>
      <c r="X179" s="6"/>
      <c r="Y179" s="7">
        <f>+'Main Table'!AA106</f>
        <v>126977</v>
      </c>
      <c r="Z179" s="6"/>
      <c r="AA179" s="296">
        <v>331000</v>
      </c>
      <c r="AB179" s="488"/>
      <c r="AJ179" s="56">
        <v>333000</v>
      </c>
    </row>
    <row r="180" spans="4:36" ht="15.6" thickTop="1" thickBot="1" x14ac:dyDescent="0.35">
      <c r="D180" s="415"/>
      <c r="E180" s="432"/>
      <c r="F180" s="432"/>
      <c r="G180" s="432"/>
      <c r="H180" s="15"/>
      <c r="I180" s="433"/>
      <c r="J180" s="432"/>
      <c r="K180" s="430"/>
      <c r="L180" s="434"/>
      <c r="M180" s="408"/>
      <c r="N180" s="110"/>
      <c r="Q180" s="487"/>
      <c r="R180" s="5" t="s">
        <v>144</v>
      </c>
      <c r="S180" s="6"/>
      <c r="T180" s="6"/>
      <c r="U180" s="492"/>
      <c r="V180" s="6"/>
      <c r="W180" s="493">
        <f>+W177/W179</f>
        <v>0.40847885720914595</v>
      </c>
      <c r="X180" s="6"/>
      <c r="Y180" s="493">
        <f>+Y177/Y179</f>
        <v>0.56344849854698098</v>
      </c>
      <c r="Z180" s="6"/>
      <c r="AA180" s="493">
        <f>+AA177/AA179</f>
        <v>0.19691842900302114</v>
      </c>
      <c r="AB180" s="488"/>
      <c r="AJ180" s="483">
        <f>+AJ177/AJ179</f>
        <v>0.19573573573573574</v>
      </c>
    </row>
    <row r="181" spans="4:36" ht="15.6" thickTop="1" thickBot="1" x14ac:dyDescent="0.35">
      <c r="D181" s="435"/>
      <c r="E181" s="436"/>
      <c r="F181" s="436"/>
      <c r="G181" s="436"/>
      <c r="H181" s="436"/>
      <c r="I181" s="436"/>
      <c r="J181" s="436"/>
      <c r="K181" s="436"/>
      <c r="L181" s="436"/>
      <c r="M181" s="423"/>
      <c r="N181" s="110"/>
      <c r="Q181" s="494"/>
      <c r="R181" s="495"/>
      <c r="S181" s="495"/>
      <c r="T181" s="495"/>
      <c r="U181" s="495"/>
      <c r="V181" s="495"/>
      <c r="W181" s="495"/>
      <c r="X181" s="495"/>
      <c r="Y181" s="495"/>
      <c r="Z181" s="495"/>
      <c r="AA181" s="495"/>
      <c r="AB181" s="496"/>
    </row>
    <row r="185" spans="4:36" x14ac:dyDescent="0.3">
      <c r="F185" s="1">
        <v>1248371</v>
      </c>
    </row>
    <row r="186" spans="4:36" x14ac:dyDescent="0.3">
      <c r="W186" s="1"/>
    </row>
    <row r="187" spans="4:36" x14ac:dyDescent="0.3">
      <c r="F187">
        <v>700</v>
      </c>
    </row>
    <row r="188" spans="4:36" x14ac:dyDescent="0.3">
      <c r="F188" s="87">
        <f>+F187/F185</f>
        <v>5.6073074430597954E-4</v>
      </c>
    </row>
    <row r="190" spans="4:36" x14ac:dyDescent="0.3">
      <c r="F190" s="1">
        <v>60000</v>
      </c>
    </row>
    <row r="191" spans="4:36" x14ac:dyDescent="0.3">
      <c r="F191">
        <f>+F188*F190</f>
        <v>33.643844658358773</v>
      </c>
    </row>
    <row r="193" spans="6:6" x14ac:dyDescent="0.3">
      <c r="F193" s="1">
        <v>331000000</v>
      </c>
    </row>
    <row r="194" spans="6:6" x14ac:dyDescent="0.3">
      <c r="F194" s="56">
        <f>+W86</f>
        <v>811067</v>
      </c>
    </row>
    <row r="195" spans="6:6" x14ac:dyDescent="0.3">
      <c r="F195" s="57">
        <f>+F194/F193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79:G179"/>
    <mergeCell ref="I179:J179"/>
    <mergeCell ref="E165:M165"/>
    <mergeCell ref="I166:L166"/>
    <mergeCell ref="F168:G168"/>
    <mergeCell ref="E174:J174"/>
    <mergeCell ref="I175:J175"/>
    <mergeCell ref="I177:J177"/>
    <mergeCell ref="I178:J178"/>
    <mergeCell ref="H170:I170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99" t="s">
        <v>5</v>
      </c>
      <c r="C1" s="599"/>
      <c r="D1" s="599"/>
    </row>
    <row r="2" spans="2:31" ht="15.6" x14ac:dyDescent="0.3">
      <c r="B2" s="599" t="s">
        <v>6</v>
      </c>
      <c r="C2" s="599"/>
      <c r="D2" s="599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7" t="s">
        <v>23</v>
      </c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9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6" t="s">
        <v>62</v>
      </c>
      <c r="Z14" s="706"/>
      <c r="AA14" s="706"/>
      <c r="AB14" s="706"/>
      <c r="AC14" s="706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2020-09-22T02:15:32Z</dcterms:modified>
</cp:coreProperties>
</file>